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Лист1!$A$10:$M$10</definedName>
  </definedNames>
  <calcPr calcId="144525"/>
</workbook>
</file>

<file path=xl/calcChain.xml><?xml version="1.0" encoding="utf-8"?>
<calcChain xmlns="http://schemas.openxmlformats.org/spreadsheetml/2006/main">
  <c r="C25" i="1" l="1"/>
  <c r="A247" i="1"/>
  <c r="A69" i="1" l="1"/>
  <c r="A44" i="1"/>
  <c r="A20" i="1" l="1"/>
  <c r="C168" i="1" l="1"/>
  <c r="C91" i="1"/>
  <c r="C65" i="1"/>
  <c r="C139" i="1" l="1"/>
  <c r="A138" i="1"/>
  <c r="A95" i="1" l="1"/>
  <c r="C251" i="1" l="1"/>
  <c r="C227" i="1"/>
  <c r="C228" i="1" s="1"/>
  <c r="D202" i="1"/>
  <c r="E202" i="1"/>
  <c r="F202" i="1"/>
  <c r="G202" i="1"/>
  <c r="H202" i="1"/>
  <c r="I202" i="1"/>
  <c r="J202" i="1"/>
  <c r="K202" i="1"/>
  <c r="L202" i="1"/>
  <c r="C202" i="1"/>
  <c r="C203" i="1" s="1"/>
  <c r="D179" i="1"/>
  <c r="E179" i="1"/>
  <c r="F179" i="1"/>
  <c r="G179" i="1"/>
  <c r="H179" i="1"/>
  <c r="I179" i="1"/>
  <c r="J179" i="1"/>
  <c r="K179" i="1"/>
  <c r="L179" i="1"/>
  <c r="C179" i="1"/>
  <c r="C180" i="1" s="1"/>
  <c r="A175" i="1"/>
  <c r="C153" i="1"/>
  <c r="D127" i="1"/>
  <c r="E127" i="1"/>
  <c r="F127" i="1"/>
  <c r="G127" i="1"/>
  <c r="H127" i="1"/>
  <c r="I127" i="1"/>
  <c r="J127" i="1"/>
  <c r="K127" i="1"/>
  <c r="L127" i="1"/>
  <c r="C127" i="1"/>
  <c r="C128" i="1" s="1"/>
  <c r="G101" i="1"/>
  <c r="C101" i="1"/>
  <c r="C102" i="1" s="1"/>
  <c r="C154" i="1" l="1"/>
  <c r="C252" i="1"/>
  <c r="C76" i="1" l="1"/>
  <c r="C77" i="1" s="1"/>
  <c r="D50" i="1"/>
  <c r="E50" i="1"/>
  <c r="F50" i="1"/>
  <c r="G50" i="1"/>
  <c r="H50" i="1"/>
  <c r="I50" i="1"/>
  <c r="J50" i="1"/>
  <c r="K50" i="1"/>
  <c r="L50" i="1"/>
  <c r="C50" i="1"/>
  <c r="C51" i="1" s="1"/>
  <c r="C254" i="1"/>
  <c r="C26" i="1" l="1"/>
  <c r="C256" i="1" s="1"/>
  <c r="C255" i="1"/>
  <c r="A124" i="1"/>
  <c r="A120" i="1"/>
  <c r="A72" i="1"/>
  <c r="A223" i="1" l="1"/>
  <c r="C213" i="1"/>
  <c r="A199" i="1" l="1"/>
  <c r="A22" i="1"/>
  <c r="A248" i="1"/>
  <c r="A224" i="1"/>
  <c r="A150" i="1"/>
  <c r="D251" i="1"/>
  <c r="D242" i="1"/>
  <c r="D227" i="1"/>
  <c r="D217" i="1"/>
  <c r="D194" i="1"/>
  <c r="D168" i="1"/>
  <c r="D153" i="1"/>
  <c r="D142" i="1"/>
  <c r="D116" i="1"/>
  <c r="D101" i="1"/>
  <c r="D91" i="1"/>
  <c r="D76" i="1"/>
  <c r="D65" i="1"/>
  <c r="D40" i="1"/>
  <c r="D25" i="1"/>
  <c r="D17" i="1"/>
  <c r="D254" i="1" l="1"/>
  <c r="D51" i="1"/>
  <c r="D102" i="1"/>
  <c r="D128" i="1"/>
  <c r="D180" i="1"/>
  <c r="D252" i="1"/>
  <c r="D203" i="1"/>
  <c r="D255" i="1"/>
  <c r="D77" i="1"/>
  <c r="D228" i="1"/>
  <c r="D154" i="1"/>
  <c r="D26" i="1"/>
  <c r="A197" i="1"/>
  <c r="L194" i="1"/>
  <c r="L203" i="1" s="1"/>
  <c r="K194" i="1"/>
  <c r="K203" i="1" s="1"/>
  <c r="J194" i="1"/>
  <c r="I194" i="1"/>
  <c r="H194" i="1"/>
  <c r="G194" i="1"/>
  <c r="F194" i="1"/>
  <c r="E194" i="1"/>
  <c r="A192" i="1"/>
  <c r="A189" i="1"/>
  <c r="L76" i="1"/>
  <c r="K76" i="1"/>
  <c r="J76" i="1"/>
  <c r="I76" i="1"/>
  <c r="H76" i="1"/>
  <c r="G76" i="1"/>
  <c r="F76" i="1"/>
  <c r="E76" i="1"/>
  <c r="L65" i="1"/>
  <c r="K65" i="1"/>
  <c r="J65" i="1"/>
  <c r="I65" i="1"/>
  <c r="H65" i="1"/>
  <c r="G65" i="1"/>
  <c r="F65" i="1"/>
  <c r="E65" i="1"/>
  <c r="A60" i="1"/>
  <c r="A35" i="1"/>
  <c r="G203" i="1" l="1"/>
  <c r="E203" i="1"/>
  <c r="I203" i="1"/>
  <c r="E77" i="1"/>
  <c r="G77" i="1"/>
  <c r="I77" i="1"/>
  <c r="K77" i="1"/>
  <c r="D256" i="1"/>
  <c r="F203" i="1"/>
  <c r="H203" i="1"/>
  <c r="J203" i="1"/>
  <c r="F77" i="1"/>
  <c r="H77" i="1"/>
  <c r="J77" i="1"/>
  <c r="L77" i="1"/>
  <c r="L25" i="1"/>
  <c r="K25" i="1"/>
  <c r="J25" i="1"/>
  <c r="I25" i="1"/>
  <c r="H25" i="1"/>
  <c r="G25" i="1"/>
  <c r="F25" i="1"/>
  <c r="E25" i="1"/>
  <c r="L17" i="1"/>
  <c r="K17" i="1"/>
  <c r="J17" i="1"/>
  <c r="I17" i="1"/>
  <c r="H17" i="1"/>
  <c r="G17" i="1"/>
  <c r="F17" i="1"/>
  <c r="E17" i="1"/>
  <c r="A13" i="1"/>
  <c r="A12" i="1"/>
  <c r="A47" i="1"/>
  <c r="L40" i="1"/>
  <c r="K40" i="1"/>
  <c r="J40" i="1"/>
  <c r="I40" i="1"/>
  <c r="H40" i="1"/>
  <c r="G40" i="1"/>
  <c r="F40" i="1"/>
  <c r="E40" i="1"/>
  <c r="A37" i="1"/>
  <c r="K51" i="1" l="1"/>
  <c r="E51" i="1"/>
  <c r="I51" i="1"/>
  <c r="G51" i="1"/>
  <c r="E26" i="1"/>
  <c r="G26" i="1"/>
  <c r="I26" i="1"/>
  <c r="K26" i="1"/>
  <c r="F51" i="1"/>
  <c r="H51" i="1"/>
  <c r="J51" i="1"/>
  <c r="L51" i="1"/>
  <c r="F26" i="1"/>
  <c r="H26" i="1"/>
  <c r="J26" i="1"/>
  <c r="L26" i="1"/>
  <c r="C239" i="1"/>
  <c r="A176" i="1" l="1"/>
  <c r="A214" i="1"/>
  <c r="A171" i="1"/>
  <c r="A246" i="1"/>
  <c r="C113" i="1" l="1"/>
  <c r="A98" i="1" l="1"/>
  <c r="A97" i="1"/>
  <c r="A96" i="1"/>
  <c r="A111" i="1"/>
  <c r="L91" i="1"/>
  <c r="K91" i="1"/>
  <c r="J91" i="1"/>
  <c r="I91" i="1"/>
  <c r="H91" i="1"/>
  <c r="G91" i="1"/>
  <c r="G102" i="1" s="1"/>
  <c r="F91" i="1"/>
  <c r="E91" i="1"/>
  <c r="A88" i="1"/>
  <c r="A86" i="1"/>
  <c r="G217" i="1" l="1"/>
  <c r="G168" i="1"/>
  <c r="L168" i="1" l="1"/>
  <c r="K168" i="1"/>
  <c r="J168" i="1"/>
  <c r="I168" i="1"/>
  <c r="H168" i="1"/>
  <c r="F168" i="1"/>
  <c r="E168" i="1"/>
  <c r="E116" i="1" l="1"/>
  <c r="F116" i="1"/>
  <c r="G116" i="1"/>
  <c r="H116" i="1"/>
  <c r="I116" i="1"/>
  <c r="J116" i="1"/>
  <c r="K116" i="1"/>
  <c r="L116" i="1"/>
  <c r="K128" i="1" l="1"/>
  <c r="I128" i="1"/>
  <c r="G128" i="1"/>
  <c r="E128" i="1"/>
  <c r="L128" i="1"/>
  <c r="J128" i="1"/>
  <c r="H128" i="1"/>
  <c r="F128" i="1"/>
  <c r="L242" i="1"/>
  <c r="K242" i="1"/>
  <c r="J242" i="1"/>
  <c r="I242" i="1"/>
  <c r="H242" i="1"/>
  <c r="G242" i="1"/>
  <c r="F242" i="1"/>
  <c r="E242" i="1"/>
  <c r="A237" i="1"/>
  <c r="L142" i="1"/>
  <c r="K142" i="1"/>
  <c r="J142" i="1"/>
  <c r="I142" i="1"/>
  <c r="H142" i="1"/>
  <c r="G142" i="1"/>
  <c r="F142" i="1"/>
  <c r="E142" i="1"/>
  <c r="G254" i="1" l="1"/>
  <c r="H101" i="1"/>
  <c r="A222" i="1"/>
  <c r="A212" i="1"/>
  <c r="L251" i="1" l="1"/>
  <c r="K251" i="1"/>
  <c r="J251" i="1"/>
  <c r="I251" i="1"/>
  <c r="H251" i="1"/>
  <c r="G251" i="1"/>
  <c r="F251" i="1"/>
  <c r="E251" i="1"/>
  <c r="A220" i="1"/>
  <c r="L227" i="1"/>
  <c r="K227" i="1"/>
  <c r="J227" i="1"/>
  <c r="I227" i="1"/>
  <c r="H227" i="1"/>
  <c r="G227" i="1"/>
  <c r="F227" i="1"/>
  <c r="E227" i="1"/>
  <c r="L153" i="1"/>
  <c r="K153" i="1"/>
  <c r="J153" i="1"/>
  <c r="I153" i="1"/>
  <c r="H153" i="1"/>
  <c r="G153" i="1"/>
  <c r="F153" i="1"/>
  <c r="E153" i="1"/>
  <c r="L101" i="1"/>
  <c r="K101" i="1"/>
  <c r="J101" i="1"/>
  <c r="I101" i="1"/>
  <c r="E101" i="1"/>
  <c r="F101" i="1"/>
  <c r="H102" i="1"/>
  <c r="E154" i="1" l="1"/>
  <c r="G154" i="1"/>
  <c r="F154" i="1"/>
  <c r="H154" i="1"/>
  <c r="J154" i="1"/>
  <c r="L154" i="1"/>
  <c r="I154" i="1"/>
  <c r="K154" i="1"/>
  <c r="F102" i="1"/>
  <c r="A163" i="1"/>
  <c r="G252" i="1" l="1"/>
  <c r="E217" i="1" l="1"/>
  <c r="E254" i="1" s="1"/>
  <c r="F217" i="1"/>
  <c r="F254" i="1" s="1"/>
  <c r="G228" i="1"/>
  <c r="H217" i="1"/>
  <c r="H254" i="1" s="1"/>
  <c r="I217" i="1"/>
  <c r="I254" i="1" s="1"/>
  <c r="J217" i="1"/>
  <c r="J254" i="1" s="1"/>
  <c r="K217" i="1"/>
  <c r="K254" i="1" s="1"/>
  <c r="L217" i="1"/>
  <c r="L254" i="1" s="1"/>
  <c r="L228" i="1" l="1"/>
  <c r="J228" i="1"/>
  <c r="H228" i="1"/>
  <c r="F228" i="1"/>
  <c r="K228" i="1"/>
  <c r="I228" i="1"/>
  <c r="E228" i="1"/>
  <c r="J252" i="1"/>
  <c r="I252" i="1"/>
  <c r="L255" i="1"/>
  <c r="K255" i="1"/>
  <c r="J255" i="1"/>
  <c r="I255" i="1"/>
  <c r="H255" i="1"/>
  <c r="G255" i="1"/>
  <c r="F255" i="1"/>
  <c r="E255" i="1"/>
  <c r="H180" i="1" l="1"/>
  <c r="I102" i="1"/>
  <c r="K102" i="1"/>
  <c r="G180" i="1"/>
  <c r="G256" i="1" s="1"/>
  <c r="I180" i="1"/>
  <c r="K180" i="1"/>
  <c r="K252" i="1"/>
  <c r="E102" i="1"/>
  <c r="J102" i="1"/>
  <c r="L102" i="1"/>
  <c r="E180" i="1"/>
  <c r="F180" i="1"/>
  <c r="J180" i="1"/>
  <c r="L180" i="1"/>
  <c r="E252" i="1"/>
  <c r="F252" i="1"/>
  <c r="F256" i="1" s="1"/>
  <c r="H252" i="1"/>
  <c r="L252" i="1"/>
  <c r="J256" i="1" l="1"/>
  <c r="H256" i="1"/>
  <c r="E256" i="1"/>
  <c r="I256" i="1"/>
  <c r="L256" i="1"/>
  <c r="K256" i="1"/>
</calcChain>
</file>

<file path=xl/sharedStrings.xml><?xml version="1.0" encoding="utf-8"?>
<sst xmlns="http://schemas.openxmlformats.org/spreadsheetml/2006/main" count="504" uniqueCount="134">
  <si>
    <t>День:</t>
  </si>
  <si>
    <t>Неделя:</t>
  </si>
  <si>
    <t>Сезон:</t>
  </si>
  <si>
    <t>№</t>
  </si>
  <si>
    <t xml:space="preserve"> Наименование блюда</t>
  </si>
  <si>
    <t>Выход, гр.</t>
  </si>
  <si>
    <t>Белки, гр</t>
  </si>
  <si>
    <t>Жиры, гр</t>
  </si>
  <si>
    <t>Углеводы, гр</t>
  </si>
  <si>
    <t>ЭЦ, ккал</t>
  </si>
  <si>
    <t xml:space="preserve">Витамины </t>
  </si>
  <si>
    <t>всего</t>
  </si>
  <si>
    <t>Ca</t>
  </si>
  <si>
    <t>Fe</t>
  </si>
  <si>
    <t>В1, мг</t>
  </si>
  <si>
    <t>С, мг</t>
  </si>
  <si>
    <t>Итого за прием</t>
  </si>
  <si>
    <t>Итого за день</t>
  </si>
  <si>
    <t>Картофельное пюре</t>
  </si>
  <si>
    <t>Сгущенное молоко</t>
  </si>
  <si>
    <t>№ ТТК</t>
  </si>
  <si>
    <t>первый</t>
  </si>
  <si>
    <t>второй</t>
  </si>
  <si>
    <t>третий</t>
  </si>
  <si>
    <t>четвертый</t>
  </si>
  <si>
    <t>пятый</t>
  </si>
  <si>
    <t xml:space="preserve">Напиток из шиповника </t>
  </si>
  <si>
    <t>Хлеб ржаной</t>
  </si>
  <si>
    <t>первая</t>
  </si>
  <si>
    <t>вторая</t>
  </si>
  <si>
    <t>Чай с лимоном</t>
  </si>
  <si>
    <t>Кофейный напиток с молоком</t>
  </si>
  <si>
    <t>1-ый прием пищи</t>
  </si>
  <si>
    <t>2-ой прием пищи</t>
  </si>
  <si>
    <t>В2, мг</t>
  </si>
  <si>
    <t>Мин. элементы (мг)</t>
  </si>
  <si>
    <t>Каша гречневая рассыпчатая</t>
  </si>
  <si>
    <t>Суп молочный с лапшой</t>
  </si>
  <si>
    <t>Макаронные изделия отварные</t>
  </si>
  <si>
    <t>Борщ со сметаной</t>
  </si>
  <si>
    <t>Суп-лапша на куринном бульоне</t>
  </si>
  <si>
    <t>Уха рыбацкая</t>
  </si>
  <si>
    <t>Суп-пюре гороховый</t>
  </si>
  <si>
    <t>Мясо кур отварное</t>
  </si>
  <si>
    <t>Каша рисовая рассыпчатая</t>
  </si>
  <si>
    <t>Суп картофельный с рыбой</t>
  </si>
  <si>
    <t>Возрастная категория:  7-11 лет</t>
  </si>
  <si>
    <t>Рассольник  с крупой и сметаной</t>
  </si>
  <si>
    <t>Кисель из сухофруктов</t>
  </si>
  <si>
    <t>Мясо кур отварное в соусе</t>
  </si>
  <si>
    <t>Каша перловая рассыпчатая</t>
  </si>
  <si>
    <t>Пряники</t>
  </si>
  <si>
    <t>Пудинг из творога с изюмом</t>
  </si>
  <si>
    <t>Яйцо отварное</t>
  </si>
  <si>
    <t>Хлеб с маслом</t>
  </si>
  <si>
    <t>20/15</t>
  </si>
  <si>
    <t>ИТОГО (основное меню)</t>
  </si>
  <si>
    <t>3/13</t>
  </si>
  <si>
    <t>1/13</t>
  </si>
  <si>
    <t>5</t>
  </si>
  <si>
    <t>6</t>
  </si>
  <si>
    <t>45</t>
  </si>
  <si>
    <t>44</t>
  </si>
  <si>
    <t>57</t>
  </si>
  <si>
    <t>1/8</t>
  </si>
  <si>
    <t>16</t>
  </si>
  <si>
    <t>Биточки (котлеты) из рыбы</t>
  </si>
  <si>
    <t>Омлет запеченый или паровой</t>
  </si>
  <si>
    <t>Соус красный с луком и огурцами</t>
  </si>
  <si>
    <t>1/6</t>
  </si>
  <si>
    <t>Гренки (сухарики)</t>
  </si>
  <si>
    <t>40/2</t>
  </si>
  <si>
    <t>98</t>
  </si>
  <si>
    <t>Апельсины</t>
  </si>
  <si>
    <t>14</t>
  </si>
  <si>
    <t xml:space="preserve">Примерное меню питания обучающихся </t>
  </si>
  <si>
    <t>Суфле из рыбы</t>
  </si>
  <si>
    <t>ИТОГО (обед сред.)</t>
  </si>
  <si>
    <t>ИТОГО (завтрак сред.)</t>
  </si>
  <si>
    <t xml:space="preserve"> </t>
  </si>
  <si>
    <t>7/2</t>
  </si>
  <si>
    <t>Каша молочная ассорти (рис, пшено) с маслом сливочным</t>
  </si>
  <si>
    <t>Биточки из мяса кур</t>
  </si>
  <si>
    <t>Хлеб с маслом и  сыром</t>
  </si>
  <si>
    <t>Щи из свежей капусты со сметаной</t>
  </si>
  <si>
    <t>Каша геркулесовая молочная с маслом сливочным</t>
  </si>
  <si>
    <t>Каша манная молочная с  маслом сливочным</t>
  </si>
  <si>
    <t>17/4</t>
  </si>
  <si>
    <t>Каша пшенная молочная с маслом сливочным</t>
  </si>
  <si>
    <t>Каша рисовая молочная вязкая с маслом сливочным</t>
  </si>
  <si>
    <t>Каша ячневая молочная с маслом сливочным</t>
  </si>
  <si>
    <t>5/9</t>
  </si>
  <si>
    <t>12/7</t>
  </si>
  <si>
    <t xml:space="preserve">Какао с молоком сгущенным </t>
  </si>
  <si>
    <t>Хлеб пшеничный</t>
  </si>
  <si>
    <t>Яблоки</t>
  </si>
  <si>
    <t>Бутерброды пикантные (горячие)</t>
  </si>
  <si>
    <t>494</t>
  </si>
  <si>
    <t>Бананы</t>
  </si>
  <si>
    <t>15</t>
  </si>
  <si>
    <t>Мандарины</t>
  </si>
  <si>
    <t>17</t>
  </si>
  <si>
    <t>517</t>
  </si>
  <si>
    <t>Йогурт</t>
  </si>
  <si>
    <t>Компот из сухофруктов</t>
  </si>
  <si>
    <t>4/10</t>
  </si>
  <si>
    <t>Компот из яблок и изюма</t>
  </si>
  <si>
    <t>6/8</t>
  </si>
  <si>
    <t>Плов из мяса свинины</t>
  </si>
  <si>
    <t>Картофель запеченный с фаршем из мяса свинины</t>
  </si>
  <si>
    <t>1/1</t>
  </si>
  <si>
    <t>Зеленый горошек</t>
  </si>
  <si>
    <t>Кукуруза консервированная</t>
  </si>
  <si>
    <t xml:space="preserve">        УТВЕРЖДЕНО                           Директор   ГБОУ СО                     "Качканарская школа" /_____________/Ильина Л.Ю.                     Приказ  от "___" _________ 2025г                                     </t>
  </si>
  <si>
    <t>Рагу из свинины</t>
  </si>
  <si>
    <t>250</t>
  </si>
  <si>
    <t>Мясо свинины отварное</t>
  </si>
  <si>
    <t>21/7</t>
  </si>
  <si>
    <t>43/3</t>
  </si>
  <si>
    <t>Голубцы с мясом свинины и рисом (ленивые)</t>
  </si>
  <si>
    <t>32/3</t>
  </si>
  <si>
    <t>Рагу из овощей</t>
  </si>
  <si>
    <t>4/8</t>
  </si>
  <si>
    <t>453</t>
  </si>
  <si>
    <t>Соус томатный</t>
  </si>
  <si>
    <t>16/8</t>
  </si>
  <si>
    <t>Биточки (котлеты) из мяса свинины паровые</t>
  </si>
  <si>
    <t>осенне-зимний</t>
  </si>
  <si>
    <t>Доп</t>
  </si>
  <si>
    <t>Лук очищенный</t>
  </si>
  <si>
    <r>
      <rPr>
        <sz val="12"/>
        <rFont val="Times New Roman"/>
        <family val="1"/>
        <charset val="204"/>
      </rPr>
      <t>Чеснок очищенный</t>
    </r>
    <r>
      <rPr>
        <b/>
        <sz val="12"/>
        <rFont val="Times New Roman"/>
        <family val="1"/>
        <charset val="204"/>
      </rPr>
      <t xml:space="preserve"> </t>
    </r>
  </si>
  <si>
    <t xml:space="preserve">Министерство образования  Свердловской области                                                                                                                                                        Государственное бюджетное общеобразовательное учреждение Свердловской области                                                                                                                                      "Качканарская школа, реализующая адаптированные основные общеобразовательные программы"                                                                                                                                        </t>
  </si>
  <si>
    <t>119</t>
  </si>
  <si>
    <t>Икра свекольная или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</si>
</sst>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95">
    <xf numFmtId="0" fontId="0" fillId="0" borderId="0" xfId="0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9" fillId="0" borderId="3" xfId="2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2" fontId="10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2" fontId="9" fillId="0" borderId="3" xfId="0" applyNumberFormat="1" applyFont="1" applyBorder="1" applyAlignment="1">
      <alignment horizontal="center" vertical="center"/>
    </xf>
    <xf numFmtId="2" fontId="12" fillId="0" borderId="3" xfId="2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2" fontId="9" fillId="0" borderId="5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2" fontId="9" fillId="2" borderId="3" xfId="2" applyNumberFormat="1" applyFont="1" applyFill="1" applyBorder="1" applyAlignment="1">
      <alignment horizontal="center" vertical="center"/>
    </xf>
    <xf numFmtId="2" fontId="9" fillId="2" borderId="5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center"/>
    </xf>
    <xf numFmtId="164" fontId="16" fillId="0" borderId="3" xfId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top" wrapText="1"/>
    </xf>
    <xf numFmtId="0" fontId="3" fillId="0" borderId="0" xfId="0" applyNumberFormat="1" applyFont="1" applyBorder="1" applyAlignment="1">
      <alignment horizontal="left" wrapText="1"/>
    </xf>
    <xf numFmtId="0" fontId="7" fillId="0" borderId="3" xfId="0" applyNumberFormat="1" applyFont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top"/>
    </xf>
    <xf numFmtId="0" fontId="3" fillId="2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wrapText="1"/>
    </xf>
    <xf numFmtId="49" fontId="18" fillId="0" borderId="3" xfId="0" applyNumberFormat="1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/>
    </xf>
    <xf numFmtId="165" fontId="3" fillId="2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65" fontId="9" fillId="2" borderId="3" xfId="2" applyNumberFormat="1" applyFont="1" applyFill="1" applyBorder="1" applyAlignment="1">
      <alignment horizontal="center" vertical="center"/>
    </xf>
    <xf numFmtId="1" fontId="9" fillId="2" borderId="3" xfId="2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 wrapText="1"/>
    </xf>
    <xf numFmtId="165" fontId="9" fillId="2" borderId="5" xfId="2" applyNumberFormat="1" applyFont="1" applyFill="1" applyBorder="1" applyAlignment="1">
      <alignment horizontal="center" vertical="center"/>
    </xf>
    <xf numFmtId="165" fontId="9" fillId="0" borderId="3" xfId="2" applyNumberFormat="1" applyFont="1" applyBorder="1" applyAlignment="1">
      <alignment horizontal="center" vertical="center"/>
    </xf>
    <xf numFmtId="1" fontId="9" fillId="0" borderId="3" xfId="2" applyNumberFormat="1" applyFont="1" applyBorder="1" applyAlignment="1">
      <alignment horizontal="center" vertical="center"/>
    </xf>
    <xf numFmtId="165" fontId="9" fillId="0" borderId="5" xfId="2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165" fontId="3" fillId="2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5" fontId="3" fillId="2" borderId="3" xfId="0" applyNumberFormat="1" applyFont="1" applyFill="1" applyBorder="1" applyAlignment="1">
      <alignment horizontal="center" vertical="top"/>
    </xf>
    <xf numFmtId="1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65" fontId="12" fillId="0" borderId="3" xfId="2" applyNumberFormat="1" applyFont="1" applyBorder="1" applyAlignment="1">
      <alignment horizontal="center" vertical="center"/>
    </xf>
    <xf numFmtId="1" fontId="12" fillId="0" borderId="3" xfId="2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165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vertical="center"/>
    </xf>
    <xf numFmtId="164" fontId="16" fillId="2" borderId="3" xfId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16" fontId="3" fillId="2" borderId="3" xfId="0" applyNumberFormat="1" applyFont="1" applyFill="1" applyBorder="1" applyAlignment="1">
      <alignment horizontal="center" vertical="center"/>
    </xf>
    <xf numFmtId="49" fontId="3" fillId="2" borderId="3" xfId="3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12" fillId="2" borderId="3" xfId="2" applyNumberFormat="1" applyFont="1" applyFill="1" applyBorder="1" applyAlignment="1">
      <alignment horizontal="center" vertical="center"/>
    </xf>
    <xf numFmtId="1" fontId="12" fillId="2" borderId="3" xfId="2" applyNumberFormat="1" applyFont="1" applyFill="1" applyBorder="1" applyAlignment="1">
      <alignment horizontal="center" vertical="center"/>
    </xf>
    <xf numFmtId="2" fontId="12" fillId="2" borderId="3" xfId="2" applyNumberFormat="1" applyFont="1" applyFill="1" applyBorder="1" applyAlignment="1">
      <alignment horizontal="center" vertical="center"/>
    </xf>
    <xf numFmtId="165" fontId="3" fillId="2" borderId="3" xfId="2" applyNumberFormat="1" applyFont="1" applyFill="1" applyBorder="1" applyAlignment="1">
      <alignment horizontal="center" vertical="center"/>
    </xf>
    <xf numFmtId="1" fontId="3" fillId="2" borderId="3" xfId="2" applyNumberFormat="1" applyFont="1" applyFill="1" applyBorder="1" applyAlignment="1">
      <alignment horizontal="center" vertical="center"/>
    </xf>
    <xf numFmtId="165" fontId="3" fillId="2" borderId="5" xfId="2" applyNumberFormat="1" applyFont="1" applyFill="1" applyBorder="1" applyAlignment="1">
      <alignment horizontal="center" vertical="center"/>
    </xf>
    <xf numFmtId="0" fontId="9" fillId="2" borderId="0" xfId="0" applyFont="1" applyFill="1"/>
    <xf numFmtId="0" fontId="3" fillId="2" borderId="3" xfId="0" applyNumberFormat="1" applyFont="1" applyFill="1" applyBorder="1" applyAlignment="1">
      <alignment horizontal="center" vertical="center" wrapText="1"/>
    </xf>
    <xf numFmtId="165" fontId="3" fillId="2" borderId="3" xfId="2" applyNumberFormat="1" applyFont="1" applyFill="1" applyBorder="1" applyAlignment="1">
      <alignment horizontal="center" vertical="center" wrapText="1"/>
    </xf>
    <xf numFmtId="1" fontId="3" fillId="2" borderId="3" xfId="2" applyNumberFormat="1" applyFont="1" applyFill="1" applyBorder="1" applyAlignment="1">
      <alignment horizontal="center" vertical="center" wrapText="1"/>
    </xf>
    <xf numFmtId="2" fontId="3" fillId="2" borderId="5" xfId="2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9" fillId="2" borderId="3" xfId="2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2" fontId="9" fillId="0" borderId="5" xfId="2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6" fillId="0" borderId="5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wrapText="1"/>
    </xf>
    <xf numFmtId="0" fontId="19" fillId="0" borderId="0" xfId="0" applyFont="1"/>
    <xf numFmtId="0" fontId="19" fillId="0" borderId="0" xfId="0" applyFont="1" applyAlignment="1">
      <alignment wrapText="1"/>
    </xf>
    <xf numFmtId="49" fontId="20" fillId="0" borderId="3" xfId="0" applyNumberFormat="1" applyFont="1" applyBorder="1" applyAlignment="1">
      <alignment horizontal="center" vertical="center"/>
    </xf>
    <xf numFmtId="165" fontId="21" fillId="0" borderId="3" xfId="2" applyNumberFormat="1" applyFont="1" applyBorder="1" applyAlignment="1">
      <alignment horizontal="center" vertical="center"/>
    </xf>
    <xf numFmtId="2" fontId="21" fillId="0" borderId="3" xfId="2" applyNumberFormat="1" applyFont="1" applyBorder="1" applyAlignment="1">
      <alignment horizontal="center" vertical="center"/>
    </xf>
    <xf numFmtId="1" fontId="21" fillId="0" borderId="3" xfId="2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/>
    </xf>
    <xf numFmtId="0" fontId="19" fillId="0" borderId="0" xfId="0" applyNumberFormat="1" applyFont="1"/>
    <xf numFmtId="0" fontId="20" fillId="2" borderId="0" xfId="0" applyFont="1" applyFill="1"/>
    <xf numFmtId="0" fontId="10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49" fontId="17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3" fillId="2" borderId="0" xfId="0" applyNumberFormat="1" applyFont="1" applyFill="1" applyBorder="1" applyAlignment="1">
      <alignment horizontal="left" wrapText="1"/>
    </xf>
  </cellXfs>
  <cellStyles count="4">
    <cellStyle name="Денежный" xfId="1" builtinId="4"/>
    <cellStyle name="Обычный" xfId="0" builtinId="0"/>
    <cellStyle name="Обычный 3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tabSelected="1" zoomScaleNormal="100" workbookViewId="0">
      <pane ySplit="1" topLeftCell="A227" activePane="bottomLeft" state="frozen"/>
      <selection pane="bottomLeft" activeCell="B258" sqref="B258"/>
    </sheetView>
  </sheetViews>
  <sheetFormatPr defaultRowHeight="15" x14ac:dyDescent="0.25"/>
  <cols>
    <col min="1" max="1" width="9.28515625" style="137" customWidth="1"/>
    <col min="2" max="2" width="45.5703125" style="126" customWidth="1"/>
    <col min="3" max="3" width="12.42578125" style="138" customWidth="1"/>
    <col min="4" max="4" width="10.140625" style="126" customWidth="1"/>
    <col min="5" max="5" width="10.85546875" style="126" customWidth="1"/>
    <col min="6" max="6" width="15" style="126" customWidth="1"/>
    <col min="7" max="7" width="10.7109375" style="126" customWidth="1"/>
    <col min="8" max="8" width="10.140625" style="126" customWidth="1"/>
    <col min="9" max="9" width="9.5703125" style="126" customWidth="1"/>
    <col min="10" max="10" width="9.140625" style="126"/>
    <col min="11" max="11" width="9.5703125" style="126" bestFit="1" customWidth="1"/>
    <col min="12" max="12" width="9.140625" style="126" customWidth="1"/>
    <col min="13" max="16384" width="9.140625" style="126"/>
  </cols>
  <sheetData>
    <row r="1" spans="1:12" ht="59.25" customHeight="1" x14ac:dyDescent="0.25">
      <c r="A1" s="48"/>
      <c r="B1" s="191" t="s">
        <v>131</v>
      </c>
      <c r="C1" s="192"/>
      <c r="D1" s="192"/>
      <c r="E1" s="192"/>
      <c r="F1" s="192"/>
      <c r="G1" s="192"/>
      <c r="H1" s="192"/>
      <c r="I1" s="192"/>
      <c r="J1" s="192"/>
      <c r="K1" s="192"/>
      <c r="L1" s="4"/>
    </row>
    <row r="2" spans="1:12" ht="86.25" customHeight="1" x14ac:dyDescent="0.25">
      <c r="A2" s="48"/>
      <c r="B2" s="5"/>
      <c r="C2" s="34"/>
      <c r="D2" s="5"/>
      <c r="E2" s="5"/>
      <c r="F2" s="5"/>
      <c r="G2" s="5"/>
      <c r="H2" s="5"/>
      <c r="I2" s="190" t="s">
        <v>113</v>
      </c>
      <c r="J2" s="190"/>
      <c r="K2" s="190"/>
      <c r="L2" s="190"/>
    </row>
    <row r="3" spans="1:12" ht="27" customHeight="1" x14ac:dyDescent="0.25">
      <c r="A3" s="193" t="s">
        <v>75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2" ht="15" customHeight="1" x14ac:dyDescent="0.25">
      <c r="A4" s="147"/>
      <c r="B4" s="6"/>
      <c r="C4" s="35" t="s">
        <v>0</v>
      </c>
      <c r="D4" s="121"/>
      <c r="E4" s="177" t="s">
        <v>21</v>
      </c>
      <c r="F4" s="177"/>
      <c r="G4" s="121"/>
      <c r="H4" s="121"/>
      <c r="I4" s="121"/>
      <c r="J4" s="6"/>
      <c r="K4" s="6"/>
      <c r="L4" s="6"/>
    </row>
    <row r="5" spans="1:12" ht="15" customHeight="1" x14ac:dyDescent="0.25">
      <c r="A5" s="147"/>
      <c r="B5" s="6"/>
      <c r="C5" s="35" t="s">
        <v>1</v>
      </c>
      <c r="D5" s="121"/>
      <c r="E5" s="143" t="s">
        <v>28</v>
      </c>
      <c r="F5" s="143"/>
      <c r="G5" s="121"/>
      <c r="H5" s="121"/>
      <c r="I5" s="121"/>
      <c r="J5" s="6"/>
      <c r="K5" s="6"/>
      <c r="L5" s="6"/>
    </row>
    <row r="6" spans="1:12" ht="15" customHeight="1" x14ac:dyDescent="0.25">
      <c r="A6" s="147"/>
      <c r="B6" s="6"/>
      <c r="C6" s="35" t="s">
        <v>2</v>
      </c>
      <c r="D6" s="121"/>
      <c r="E6" s="143" t="s">
        <v>127</v>
      </c>
      <c r="F6" s="143"/>
      <c r="G6" s="121"/>
      <c r="H6" s="121"/>
      <c r="I6" s="121"/>
      <c r="J6" s="6"/>
      <c r="K6" s="6"/>
      <c r="L6" s="6"/>
    </row>
    <row r="7" spans="1:12" ht="15" customHeight="1" x14ac:dyDescent="0.25">
      <c r="A7" s="148"/>
      <c r="B7" s="6"/>
      <c r="C7" s="144" t="s">
        <v>46</v>
      </c>
      <c r="D7" s="144"/>
      <c r="E7" s="144"/>
      <c r="F7" s="144"/>
      <c r="G7" s="143"/>
      <c r="H7" s="143"/>
      <c r="I7" s="121"/>
      <c r="J7" s="6"/>
      <c r="K7" s="6"/>
      <c r="L7" s="6"/>
    </row>
    <row r="8" spans="1:12" ht="15" customHeight="1" x14ac:dyDescent="0.25">
      <c r="A8" s="166" t="s">
        <v>3</v>
      </c>
      <c r="B8" s="153" t="s">
        <v>4</v>
      </c>
      <c r="C8" s="151" t="s">
        <v>5</v>
      </c>
      <c r="D8" s="122" t="s">
        <v>6</v>
      </c>
      <c r="E8" s="122" t="s">
        <v>7</v>
      </c>
      <c r="F8" s="153" t="s">
        <v>8</v>
      </c>
      <c r="G8" s="155" t="s">
        <v>9</v>
      </c>
      <c r="H8" s="145" t="s">
        <v>35</v>
      </c>
      <c r="I8" s="146"/>
      <c r="J8" s="163" t="s">
        <v>10</v>
      </c>
      <c r="K8" s="164"/>
      <c r="L8" s="165"/>
    </row>
    <row r="9" spans="1:12" ht="15" customHeight="1" x14ac:dyDescent="0.25">
      <c r="A9" s="167"/>
      <c r="B9" s="154"/>
      <c r="C9" s="152"/>
      <c r="D9" s="32" t="s">
        <v>11</v>
      </c>
      <c r="E9" s="32" t="s">
        <v>11</v>
      </c>
      <c r="F9" s="154"/>
      <c r="G9" s="156"/>
      <c r="H9" s="32" t="s">
        <v>12</v>
      </c>
      <c r="I9" s="32" t="s">
        <v>13</v>
      </c>
      <c r="J9" s="122" t="s">
        <v>14</v>
      </c>
      <c r="K9" s="32" t="s">
        <v>34</v>
      </c>
      <c r="L9" s="33" t="s">
        <v>15</v>
      </c>
    </row>
    <row r="10" spans="1:12" ht="15" customHeight="1" x14ac:dyDescent="0.25">
      <c r="A10" s="44">
        <v>1</v>
      </c>
      <c r="B10" s="1">
        <v>2</v>
      </c>
      <c r="C10" s="36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2">
        <v>10</v>
      </c>
      <c r="K10" s="1">
        <v>11</v>
      </c>
      <c r="L10" s="1">
        <v>12</v>
      </c>
    </row>
    <row r="11" spans="1:12" ht="15" customHeight="1" x14ac:dyDescent="0.25">
      <c r="A11" s="157" t="s">
        <v>32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9"/>
    </row>
    <row r="12" spans="1:12" ht="30" customHeight="1" x14ac:dyDescent="0.25">
      <c r="A12" s="13" t="str">
        <f>"11/4"</f>
        <v>11/4</v>
      </c>
      <c r="B12" s="22" t="s">
        <v>88</v>
      </c>
      <c r="C12" s="39">
        <v>150</v>
      </c>
      <c r="D12" s="56">
        <v>4.9000000000000004</v>
      </c>
      <c r="E12" s="56">
        <v>5</v>
      </c>
      <c r="F12" s="56">
        <v>23.4</v>
      </c>
      <c r="G12" s="57">
        <v>161</v>
      </c>
      <c r="H12" s="52">
        <v>72.599999999999994</v>
      </c>
      <c r="I12" s="59">
        <v>0.8</v>
      </c>
      <c r="J12" s="8">
        <v>0.08</v>
      </c>
      <c r="K12" s="7">
        <v>0.08</v>
      </c>
      <c r="L12" s="59">
        <v>0.3</v>
      </c>
    </row>
    <row r="13" spans="1:12" ht="15" customHeight="1" x14ac:dyDescent="0.25">
      <c r="A13" s="13" t="str">
        <f>"36/10"</f>
        <v>36/10</v>
      </c>
      <c r="B13" s="19" t="s">
        <v>93</v>
      </c>
      <c r="C13" s="39">
        <v>200</v>
      </c>
      <c r="D13" s="56">
        <v>3.5</v>
      </c>
      <c r="E13" s="56">
        <v>3.4</v>
      </c>
      <c r="F13" s="56">
        <v>22.3</v>
      </c>
      <c r="G13" s="57">
        <v>133</v>
      </c>
      <c r="H13" s="56">
        <v>107.2</v>
      </c>
      <c r="I13" s="56">
        <v>0.8</v>
      </c>
      <c r="J13" s="58">
        <v>0</v>
      </c>
      <c r="K13" s="59">
        <v>0.1</v>
      </c>
      <c r="L13" s="59">
        <v>0.2</v>
      </c>
    </row>
    <row r="14" spans="1:12" ht="15" customHeight="1" x14ac:dyDescent="0.25">
      <c r="A14" s="13" t="s">
        <v>62</v>
      </c>
      <c r="B14" s="26" t="s">
        <v>95</v>
      </c>
      <c r="C14" s="70">
        <v>100</v>
      </c>
      <c r="D14" s="52">
        <v>0.4</v>
      </c>
      <c r="E14" s="52">
        <v>0.4</v>
      </c>
      <c r="F14" s="52">
        <v>9.8000000000000007</v>
      </c>
      <c r="G14" s="53">
        <v>49</v>
      </c>
      <c r="H14" s="52">
        <v>16</v>
      </c>
      <c r="I14" s="50">
        <v>2.2000000000000002</v>
      </c>
      <c r="J14" s="63">
        <v>0</v>
      </c>
      <c r="K14" s="50">
        <v>0</v>
      </c>
      <c r="L14" s="50">
        <v>10</v>
      </c>
    </row>
    <row r="15" spans="1:12" ht="15" customHeight="1" x14ac:dyDescent="0.25">
      <c r="A15" s="23" t="s">
        <v>58</v>
      </c>
      <c r="B15" s="22" t="s">
        <v>54</v>
      </c>
      <c r="C15" s="38" t="s">
        <v>55</v>
      </c>
      <c r="D15" s="52">
        <v>1.5</v>
      </c>
      <c r="E15" s="52">
        <v>11</v>
      </c>
      <c r="F15" s="52">
        <v>9.5</v>
      </c>
      <c r="G15" s="53">
        <v>144</v>
      </c>
      <c r="H15" s="52">
        <v>3.6</v>
      </c>
      <c r="I15" s="50">
        <v>0</v>
      </c>
      <c r="J15" s="63">
        <v>0</v>
      </c>
      <c r="K15" s="50">
        <v>0</v>
      </c>
      <c r="L15" s="50">
        <v>0</v>
      </c>
    </row>
    <row r="16" spans="1:12" ht="15" customHeight="1" x14ac:dyDescent="0.25">
      <c r="A16" s="13" t="s">
        <v>59</v>
      </c>
      <c r="B16" s="19" t="s">
        <v>94</v>
      </c>
      <c r="C16" s="39">
        <v>20</v>
      </c>
      <c r="D16" s="56">
        <v>1.3</v>
      </c>
      <c r="E16" s="56">
        <v>0.1</v>
      </c>
      <c r="F16" s="56">
        <v>9.3000000000000007</v>
      </c>
      <c r="G16" s="57">
        <v>45</v>
      </c>
      <c r="H16" s="56">
        <v>0</v>
      </c>
      <c r="I16" s="59">
        <v>0</v>
      </c>
      <c r="J16" s="64">
        <v>0</v>
      </c>
      <c r="K16" s="59">
        <v>0</v>
      </c>
      <c r="L16" s="59">
        <v>0</v>
      </c>
    </row>
    <row r="17" spans="1:12" ht="15" customHeight="1" x14ac:dyDescent="0.25">
      <c r="A17" s="13"/>
      <c r="B17" s="14" t="s">
        <v>16</v>
      </c>
      <c r="C17" s="140">
        <v>505</v>
      </c>
      <c r="D17" s="74">
        <f>SUM(D12:D16)</f>
        <v>11.600000000000001</v>
      </c>
      <c r="E17" s="74">
        <f t="shared" ref="E17:L17" si="0">SUM(E12:E16)</f>
        <v>19.900000000000002</v>
      </c>
      <c r="F17" s="74">
        <f t="shared" si="0"/>
        <v>74.3</v>
      </c>
      <c r="G17" s="75">
        <f t="shared" si="0"/>
        <v>532</v>
      </c>
      <c r="H17" s="74">
        <f t="shared" si="0"/>
        <v>199.4</v>
      </c>
      <c r="I17" s="74">
        <f t="shared" si="0"/>
        <v>3.8000000000000003</v>
      </c>
      <c r="J17" s="12">
        <f t="shared" si="0"/>
        <v>0.08</v>
      </c>
      <c r="K17" s="12">
        <f t="shared" si="0"/>
        <v>0.18</v>
      </c>
      <c r="L17" s="74">
        <f t="shared" si="0"/>
        <v>10.5</v>
      </c>
    </row>
    <row r="18" spans="1:12" ht="15" customHeight="1" x14ac:dyDescent="0.25">
      <c r="A18" s="160" t="s">
        <v>33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2"/>
    </row>
    <row r="19" spans="1:12" ht="15" customHeight="1" x14ac:dyDescent="0.25">
      <c r="A19" s="13" t="s">
        <v>128</v>
      </c>
      <c r="B19" s="9" t="s">
        <v>129</v>
      </c>
      <c r="C19" s="40">
        <v>7</v>
      </c>
      <c r="D19" s="56">
        <v>0.1</v>
      </c>
      <c r="E19" s="3">
        <v>0.01</v>
      </c>
      <c r="F19" s="56">
        <v>0.7</v>
      </c>
      <c r="G19" s="57">
        <v>3</v>
      </c>
      <c r="H19" s="56">
        <v>1.9</v>
      </c>
      <c r="I19" s="15">
        <v>0.05</v>
      </c>
      <c r="J19" s="76">
        <v>0</v>
      </c>
      <c r="K19" s="60">
        <v>0</v>
      </c>
      <c r="L19" s="60">
        <v>0.3</v>
      </c>
    </row>
    <row r="20" spans="1:12" ht="15" customHeight="1" x14ac:dyDescent="0.25">
      <c r="A20" s="23" t="str">
        <f>"11/2"</f>
        <v>11/2</v>
      </c>
      <c r="B20" s="22" t="s">
        <v>47</v>
      </c>
      <c r="C20" s="38">
        <v>200</v>
      </c>
      <c r="D20" s="52">
        <v>2</v>
      </c>
      <c r="E20" s="52">
        <v>4.3</v>
      </c>
      <c r="F20" s="52">
        <v>12.45</v>
      </c>
      <c r="G20" s="53">
        <v>105</v>
      </c>
      <c r="H20" s="52">
        <v>19.600000000000001</v>
      </c>
      <c r="I20" s="52">
        <v>0.8</v>
      </c>
      <c r="J20" s="21">
        <v>0.08</v>
      </c>
      <c r="K20" s="21">
        <v>0.08</v>
      </c>
      <c r="L20" s="54">
        <v>5.8</v>
      </c>
    </row>
    <row r="21" spans="1:12" ht="15" customHeight="1" x14ac:dyDescent="0.25">
      <c r="A21" s="13" t="s">
        <v>107</v>
      </c>
      <c r="B21" s="22" t="s">
        <v>114</v>
      </c>
      <c r="C21" s="23" t="s">
        <v>115</v>
      </c>
      <c r="D21" s="52">
        <v>16.68</v>
      </c>
      <c r="E21" s="52">
        <v>42.95</v>
      </c>
      <c r="F21" s="52">
        <v>24.58</v>
      </c>
      <c r="G21" s="53">
        <v>540</v>
      </c>
      <c r="H21" s="52">
        <v>86.4</v>
      </c>
      <c r="I21" s="50">
        <v>2.75</v>
      </c>
      <c r="J21" s="63">
        <v>0.1</v>
      </c>
      <c r="K21" s="50">
        <v>0.2</v>
      </c>
      <c r="L21" s="50">
        <v>0.3</v>
      </c>
    </row>
    <row r="22" spans="1:12" ht="15" customHeight="1" x14ac:dyDescent="0.25">
      <c r="A22" s="13" t="str">
        <f>"6/10"</f>
        <v>6/10</v>
      </c>
      <c r="B22" s="19" t="s">
        <v>104</v>
      </c>
      <c r="C22" s="39">
        <v>200</v>
      </c>
      <c r="D22" s="56">
        <v>1</v>
      </c>
      <c r="E22" s="56">
        <v>0.1</v>
      </c>
      <c r="F22" s="56">
        <v>19.8</v>
      </c>
      <c r="G22" s="57">
        <v>88</v>
      </c>
      <c r="H22" s="56">
        <v>31.3</v>
      </c>
      <c r="I22" s="56">
        <v>0.6</v>
      </c>
      <c r="J22" s="58">
        <v>0</v>
      </c>
      <c r="K22" s="59">
        <v>0</v>
      </c>
      <c r="L22" s="59">
        <v>0.3</v>
      </c>
    </row>
    <row r="23" spans="1:12" ht="15" customHeight="1" x14ac:dyDescent="0.25">
      <c r="A23" s="13" t="s">
        <v>59</v>
      </c>
      <c r="B23" s="19" t="s">
        <v>94</v>
      </c>
      <c r="C23" s="39">
        <v>45</v>
      </c>
      <c r="D23" s="56">
        <v>2.9</v>
      </c>
      <c r="E23" s="56">
        <v>0.2</v>
      </c>
      <c r="F23" s="56">
        <v>20.9</v>
      </c>
      <c r="G23" s="57">
        <v>101</v>
      </c>
      <c r="H23" s="56">
        <v>0</v>
      </c>
      <c r="I23" s="59">
        <v>0</v>
      </c>
      <c r="J23" s="64">
        <v>0</v>
      </c>
      <c r="K23" s="59">
        <v>0</v>
      </c>
      <c r="L23" s="59">
        <v>0</v>
      </c>
    </row>
    <row r="24" spans="1:12" ht="15" customHeight="1" x14ac:dyDescent="0.25">
      <c r="A24" s="13" t="s">
        <v>60</v>
      </c>
      <c r="B24" s="19" t="s">
        <v>27</v>
      </c>
      <c r="C24" s="39">
        <v>45</v>
      </c>
      <c r="D24" s="52">
        <v>2.9</v>
      </c>
      <c r="E24" s="56">
        <v>0.5</v>
      </c>
      <c r="F24" s="52">
        <v>15.1</v>
      </c>
      <c r="G24" s="53">
        <v>88</v>
      </c>
      <c r="H24" s="52">
        <v>15.8</v>
      </c>
      <c r="I24" s="52">
        <v>1.8</v>
      </c>
      <c r="J24" s="58">
        <v>0</v>
      </c>
      <c r="K24" s="59">
        <v>0</v>
      </c>
      <c r="L24" s="59">
        <v>0</v>
      </c>
    </row>
    <row r="25" spans="1:12" ht="15" customHeight="1" x14ac:dyDescent="0.25">
      <c r="A25" s="42"/>
      <c r="B25" s="11" t="s">
        <v>16</v>
      </c>
      <c r="C25" s="12">
        <f>C19+C20+C21+C22+C23+C24</f>
        <v>747</v>
      </c>
      <c r="D25" s="71">
        <f t="shared" ref="D25:L25" si="1">SUM(D19:D24)</f>
        <v>25.58</v>
      </c>
      <c r="E25" s="16">
        <f t="shared" si="1"/>
        <v>48.060000000000009</v>
      </c>
      <c r="F25" s="71">
        <f t="shared" si="1"/>
        <v>93.53</v>
      </c>
      <c r="G25" s="72">
        <f t="shared" si="1"/>
        <v>925</v>
      </c>
      <c r="H25" s="71">
        <f t="shared" si="1"/>
        <v>155.00000000000003</v>
      </c>
      <c r="I25" s="16">
        <f t="shared" si="1"/>
        <v>6</v>
      </c>
      <c r="J25" s="16">
        <f t="shared" si="1"/>
        <v>0.18</v>
      </c>
      <c r="K25" s="16">
        <f t="shared" si="1"/>
        <v>0.28000000000000003</v>
      </c>
      <c r="L25" s="71">
        <f t="shared" si="1"/>
        <v>6.6999999999999993</v>
      </c>
    </row>
    <row r="26" spans="1:12" ht="15" customHeight="1" x14ac:dyDescent="0.25">
      <c r="A26" s="42"/>
      <c r="B26" s="17" t="s">
        <v>17</v>
      </c>
      <c r="C26" s="141">
        <f t="shared" ref="C26:L26" si="2">C17+C25</f>
        <v>1252</v>
      </c>
      <c r="D26" s="71">
        <f t="shared" si="2"/>
        <v>37.18</v>
      </c>
      <c r="E26" s="16">
        <f t="shared" si="2"/>
        <v>67.960000000000008</v>
      </c>
      <c r="F26" s="71">
        <f t="shared" si="2"/>
        <v>167.82999999999998</v>
      </c>
      <c r="G26" s="72">
        <f t="shared" si="2"/>
        <v>1457</v>
      </c>
      <c r="H26" s="71">
        <f t="shared" si="2"/>
        <v>354.40000000000003</v>
      </c>
      <c r="I26" s="16">
        <f t="shared" si="2"/>
        <v>9.8000000000000007</v>
      </c>
      <c r="J26" s="16">
        <f t="shared" si="2"/>
        <v>0.26</v>
      </c>
      <c r="K26" s="16">
        <f t="shared" si="2"/>
        <v>0.46</v>
      </c>
      <c r="L26" s="71">
        <f t="shared" si="2"/>
        <v>17.2</v>
      </c>
    </row>
    <row r="27" spans="1:12" ht="14.25" customHeight="1" x14ac:dyDescent="0.25">
      <c r="A27" s="43"/>
      <c r="B27" s="6"/>
      <c r="C27" s="35" t="s">
        <v>0</v>
      </c>
      <c r="D27" s="121"/>
      <c r="E27" s="177" t="s">
        <v>22</v>
      </c>
      <c r="F27" s="177"/>
      <c r="G27" s="121"/>
      <c r="H27" s="121"/>
      <c r="I27" s="121"/>
      <c r="J27" s="6"/>
      <c r="K27" s="6"/>
      <c r="L27" s="6"/>
    </row>
    <row r="28" spans="1:12" ht="13.5" customHeight="1" x14ac:dyDescent="0.25">
      <c r="A28" s="43"/>
      <c r="B28" s="6"/>
      <c r="C28" s="35" t="s">
        <v>1</v>
      </c>
      <c r="D28" s="121"/>
      <c r="E28" s="143" t="s">
        <v>28</v>
      </c>
      <c r="F28" s="143"/>
      <c r="G28" s="121"/>
      <c r="H28" s="121"/>
      <c r="I28" s="121"/>
      <c r="J28" s="6"/>
      <c r="K28" s="6"/>
      <c r="L28" s="6"/>
    </row>
    <row r="29" spans="1:12" ht="14.25" customHeight="1" x14ac:dyDescent="0.25">
      <c r="A29" s="43"/>
      <c r="B29" s="6"/>
      <c r="C29" s="35" t="s">
        <v>2</v>
      </c>
      <c r="D29" s="121"/>
      <c r="E29" s="143" t="s">
        <v>127</v>
      </c>
      <c r="F29" s="143"/>
      <c r="G29" s="121"/>
      <c r="H29" s="121"/>
      <c r="I29" s="121"/>
      <c r="J29" s="6"/>
      <c r="K29" s="6"/>
      <c r="L29" s="6"/>
    </row>
    <row r="30" spans="1:12" ht="18" customHeight="1" x14ac:dyDescent="0.25">
      <c r="A30" s="43"/>
      <c r="B30" s="6"/>
      <c r="C30" s="144" t="s">
        <v>46</v>
      </c>
      <c r="D30" s="144"/>
      <c r="E30" s="144"/>
      <c r="F30" s="144"/>
      <c r="G30" s="143"/>
      <c r="H30" s="143"/>
      <c r="I30" s="121"/>
      <c r="J30" s="6"/>
      <c r="K30" s="6"/>
      <c r="L30" s="6"/>
    </row>
    <row r="31" spans="1:12" ht="15" customHeight="1" x14ac:dyDescent="0.25">
      <c r="A31" s="149" t="s">
        <v>20</v>
      </c>
      <c r="B31" s="150" t="s">
        <v>4</v>
      </c>
      <c r="C31" s="151" t="s">
        <v>5</v>
      </c>
      <c r="D31" s="122" t="s">
        <v>6</v>
      </c>
      <c r="E31" s="122" t="s">
        <v>7</v>
      </c>
      <c r="F31" s="153" t="s">
        <v>8</v>
      </c>
      <c r="G31" s="155" t="s">
        <v>9</v>
      </c>
      <c r="H31" s="145" t="s">
        <v>35</v>
      </c>
      <c r="I31" s="146"/>
      <c r="J31" s="163" t="s">
        <v>10</v>
      </c>
      <c r="K31" s="164"/>
      <c r="L31" s="165"/>
    </row>
    <row r="32" spans="1:12" ht="15" customHeight="1" x14ac:dyDescent="0.25">
      <c r="A32" s="149"/>
      <c r="B32" s="150"/>
      <c r="C32" s="152"/>
      <c r="D32" s="32" t="s">
        <v>11</v>
      </c>
      <c r="E32" s="32" t="s">
        <v>11</v>
      </c>
      <c r="F32" s="154"/>
      <c r="G32" s="156"/>
      <c r="H32" s="32" t="s">
        <v>12</v>
      </c>
      <c r="I32" s="32" t="s">
        <v>13</v>
      </c>
      <c r="J32" s="122" t="s">
        <v>14</v>
      </c>
      <c r="K32" s="32" t="s">
        <v>34</v>
      </c>
      <c r="L32" s="33" t="s">
        <v>15</v>
      </c>
    </row>
    <row r="33" spans="1:12" ht="15" customHeight="1" x14ac:dyDescent="0.25">
      <c r="A33" s="44">
        <v>1</v>
      </c>
      <c r="B33" s="1">
        <v>2</v>
      </c>
      <c r="C33" s="36">
        <v>3</v>
      </c>
      <c r="D33" s="1">
        <v>4</v>
      </c>
      <c r="E33" s="1">
        <v>5</v>
      </c>
      <c r="F33" s="1">
        <v>6</v>
      </c>
      <c r="G33" s="1">
        <v>7</v>
      </c>
      <c r="H33" s="1">
        <v>8</v>
      </c>
      <c r="I33" s="1">
        <v>9</v>
      </c>
      <c r="J33" s="2">
        <v>10</v>
      </c>
      <c r="K33" s="1">
        <v>11</v>
      </c>
      <c r="L33" s="1">
        <v>12</v>
      </c>
    </row>
    <row r="34" spans="1:12" ht="15" customHeight="1" x14ac:dyDescent="0.25">
      <c r="A34" s="168" t="s">
        <v>32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70"/>
    </row>
    <row r="35" spans="1:12" ht="30" customHeight="1" x14ac:dyDescent="0.25">
      <c r="A35" s="46" t="str">
        <f>"8/4"</f>
        <v>8/4</v>
      </c>
      <c r="B35" s="22" t="s">
        <v>85</v>
      </c>
      <c r="C35" s="38">
        <v>150</v>
      </c>
      <c r="D35" s="52">
        <v>5</v>
      </c>
      <c r="E35" s="52">
        <v>6.2</v>
      </c>
      <c r="F35" s="52">
        <v>21.5</v>
      </c>
      <c r="G35" s="53">
        <v>165</v>
      </c>
      <c r="H35" s="52">
        <v>85.7</v>
      </c>
      <c r="I35" s="52">
        <v>1.1000000000000001</v>
      </c>
      <c r="J35" s="55">
        <v>0.1</v>
      </c>
      <c r="K35" s="21">
        <v>0.08</v>
      </c>
      <c r="L35" s="50">
        <v>0.3</v>
      </c>
    </row>
    <row r="36" spans="1:12" ht="15" customHeight="1" x14ac:dyDescent="0.25">
      <c r="A36" s="23" t="s">
        <v>58</v>
      </c>
      <c r="B36" s="22" t="s">
        <v>54</v>
      </c>
      <c r="C36" s="38" t="s">
        <v>55</v>
      </c>
      <c r="D36" s="52">
        <v>1.5</v>
      </c>
      <c r="E36" s="52">
        <v>11</v>
      </c>
      <c r="F36" s="52">
        <v>9.5</v>
      </c>
      <c r="G36" s="53">
        <v>144</v>
      </c>
      <c r="H36" s="52">
        <v>3.6</v>
      </c>
      <c r="I36" s="50">
        <v>0</v>
      </c>
      <c r="J36" s="63">
        <v>0</v>
      </c>
      <c r="K36" s="50">
        <v>0</v>
      </c>
      <c r="L36" s="50">
        <v>0</v>
      </c>
    </row>
    <row r="37" spans="1:12" ht="15" customHeight="1" x14ac:dyDescent="0.25">
      <c r="A37" s="13" t="str">
        <f>"32/10"</f>
        <v>32/10</v>
      </c>
      <c r="B37" s="19" t="s">
        <v>31</v>
      </c>
      <c r="C37" s="39">
        <v>200</v>
      </c>
      <c r="D37" s="56">
        <v>3.1</v>
      </c>
      <c r="E37" s="56">
        <v>3.2</v>
      </c>
      <c r="F37" s="56">
        <v>14.4</v>
      </c>
      <c r="G37" s="57">
        <v>96</v>
      </c>
      <c r="H37" s="56">
        <v>116.7</v>
      </c>
      <c r="I37" s="56">
        <v>0.1</v>
      </c>
      <c r="J37" s="58">
        <v>0</v>
      </c>
      <c r="K37" s="59">
        <v>0.1</v>
      </c>
      <c r="L37" s="59">
        <v>0.5</v>
      </c>
    </row>
    <row r="38" spans="1:12" ht="15" customHeight="1" x14ac:dyDescent="0.25">
      <c r="A38" s="13" t="s">
        <v>62</v>
      </c>
      <c r="B38" s="26" t="s">
        <v>95</v>
      </c>
      <c r="C38" s="70">
        <v>100</v>
      </c>
      <c r="D38" s="52">
        <v>0.4</v>
      </c>
      <c r="E38" s="52">
        <v>0.4</v>
      </c>
      <c r="F38" s="52">
        <v>9.8000000000000007</v>
      </c>
      <c r="G38" s="53">
        <v>49</v>
      </c>
      <c r="H38" s="52">
        <v>16</v>
      </c>
      <c r="I38" s="50">
        <v>2.2000000000000002</v>
      </c>
      <c r="J38" s="63">
        <v>0</v>
      </c>
      <c r="K38" s="50">
        <v>0</v>
      </c>
      <c r="L38" s="50">
        <v>10</v>
      </c>
    </row>
    <row r="39" spans="1:12" ht="15" customHeight="1" x14ac:dyDescent="0.25">
      <c r="A39" s="13" t="s">
        <v>59</v>
      </c>
      <c r="B39" s="19" t="s">
        <v>94</v>
      </c>
      <c r="C39" s="39">
        <v>40</v>
      </c>
      <c r="D39" s="56">
        <v>2.6</v>
      </c>
      <c r="E39" s="56">
        <v>0.2</v>
      </c>
      <c r="F39" s="56">
        <v>18.600000000000001</v>
      </c>
      <c r="G39" s="57">
        <v>90</v>
      </c>
      <c r="H39" s="56">
        <v>0</v>
      </c>
      <c r="I39" s="59">
        <v>0</v>
      </c>
      <c r="J39" s="64">
        <v>0</v>
      </c>
      <c r="K39" s="59">
        <v>0</v>
      </c>
      <c r="L39" s="59">
        <v>0</v>
      </c>
    </row>
    <row r="40" spans="1:12" ht="15" customHeight="1" x14ac:dyDescent="0.25">
      <c r="A40" s="13"/>
      <c r="B40" s="11" t="s">
        <v>16</v>
      </c>
      <c r="C40" s="71">
        <v>525</v>
      </c>
      <c r="D40" s="71">
        <f t="shared" ref="D40:L40" si="3">SUM(D35:D39)</f>
        <v>12.6</v>
      </c>
      <c r="E40" s="71">
        <f t="shared" si="3"/>
        <v>20.999999999999996</v>
      </c>
      <c r="F40" s="71">
        <f t="shared" si="3"/>
        <v>73.800000000000011</v>
      </c>
      <c r="G40" s="72">
        <f t="shared" si="3"/>
        <v>544</v>
      </c>
      <c r="H40" s="71">
        <f t="shared" si="3"/>
        <v>222</v>
      </c>
      <c r="I40" s="71">
        <f t="shared" si="3"/>
        <v>3.4000000000000004</v>
      </c>
      <c r="J40" s="71">
        <f t="shared" si="3"/>
        <v>0.1</v>
      </c>
      <c r="K40" s="71">
        <f t="shared" si="3"/>
        <v>0.18</v>
      </c>
      <c r="L40" s="71">
        <f t="shared" si="3"/>
        <v>10.8</v>
      </c>
    </row>
    <row r="41" spans="1:12" ht="15" customHeight="1" x14ac:dyDescent="0.25">
      <c r="A41" s="160" t="s">
        <v>33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2"/>
    </row>
    <row r="42" spans="1:12" s="139" customFormat="1" ht="15" customHeight="1" x14ac:dyDescent="0.25">
      <c r="A42" s="23" t="s">
        <v>110</v>
      </c>
      <c r="B42" s="19" t="s">
        <v>111</v>
      </c>
      <c r="C42" s="69">
        <v>60</v>
      </c>
      <c r="D42" s="69">
        <v>1.8</v>
      </c>
      <c r="E42" s="69">
        <v>2.46</v>
      </c>
      <c r="F42" s="69">
        <v>3.8</v>
      </c>
      <c r="G42" s="69">
        <v>50</v>
      </c>
      <c r="H42" s="69"/>
      <c r="I42" s="69"/>
      <c r="J42" s="69"/>
      <c r="K42" s="69"/>
      <c r="L42" s="69"/>
    </row>
    <row r="43" spans="1:12" ht="15" customHeight="1" x14ac:dyDescent="0.25">
      <c r="A43" s="13" t="s">
        <v>128</v>
      </c>
      <c r="B43" s="25" t="s">
        <v>130</v>
      </c>
      <c r="C43" s="40">
        <v>5</v>
      </c>
      <c r="D43" s="65">
        <v>0.3</v>
      </c>
      <c r="E43" s="10">
        <v>0.02</v>
      </c>
      <c r="F43" s="65">
        <v>0.2</v>
      </c>
      <c r="G43" s="66">
        <v>7</v>
      </c>
      <c r="H43" s="65">
        <v>7.9</v>
      </c>
      <c r="I43" s="10">
        <v>7.0000000000000007E-2</v>
      </c>
      <c r="J43" s="73">
        <v>0</v>
      </c>
      <c r="K43" s="59">
        <v>0</v>
      </c>
      <c r="L43" s="59">
        <v>0.2</v>
      </c>
    </row>
    <row r="44" spans="1:12" ht="15" customHeight="1" x14ac:dyDescent="0.25">
      <c r="A44" s="46" t="str">
        <f>"3/2"</f>
        <v>3/2</v>
      </c>
      <c r="B44" s="19" t="s">
        <v>39</v>
      </c>
      <c r="C44" s="38">
        <v>200</v>
      </c>
      <c r="D44" s="52">
        <v>1.5</v>
      </c>
      <c r="E44" s="52">
        <v>4.2</v>
      </c>
      <c r="F44" s="52">
        <v>7.2</v>
      </c>
      <c r="G44" s="53">
        <v>76</v>
      </c>
      <c r="H44" s="52">
        <v>30.5</v>
      </c>
      <c r="I44" s="52">
        <v>0.7</v>
      </c>
      <c r="J44" s="55">
        <v>0</v>
      </c>
      <c r="K44" s="50">
        <v>0</v>
      </c>
      <c r="L44" s="50">
        <v>8.6</v>
      </c>
    </row>
    <row r="45" spans="1:12" ht="15" customHeight="1" x14ac:dyDescent="0.25">
      <c r="A45" s="23" t="s">
        <v>117</v>
      </c>
      <c r="B45" s="19" t="s">
        <v>76</v>
      </c>
      <c r="C45" s="38">
        <v>100</v>
      </c>
      <c r="D45" s="52">
        <v>18.5</v>
      </c>
      <c r="E45" s="52">
        <v>8.8000000000000007</v>
      </c>
      <c r="F45" s="52">
        <v>3.8</v>
      </c>
      <c r="G45" s="53">
        <v>169</v>
      </c>
      <c r="H45" s="52">
        <v>56.6</v>
      </c>
      <c r="I45" s="52">
        <v>0.8</v>
      </c>
      <c r="J45" s="55">
        <v>0.1</v>
      </c>
      <c r="K45" s="50">
        <v>0.2</v>
      </c>
      <c r="L45" s="50">
        <v>0.3</v>
      </c>
    </row>
    <row r="46" spans="1:12" ht="15" customHeight="1" x14ac:dyDescent="0.25">
      <c r="A46" s="23" t="s">
        <v>118</v>
      </c>
      <c r="B46" s="22" t="s">
        <v>44</v>
      </c>
      <c r="C46" s="38">
        <v>150</v>
      </c>
      <c r="D46" s="52">
        <v>3.6</v>
      </c>
      <c r="E46" s="52">
        <v>3.2</v>
      </c>
      <c r="F46" s="52">
        <v>36.799999999999997</v>
      </c>
      <c r="G46" s="53">
        <v>197</v>
      </c>
      <c r="H46" s="52">
        <v>6.3</v>
      </c>
      <c r="I46" s="50">
        <v>0.5</v>
      </c>
      <c r="J46" s="63">
        <v>0</v>
      </c>
      <c r="K46" s="50">
        <v>0</v>
      </c>
      <c r="L46" s="50">
        <v>0</v>
      </c>
    </row>
    <row r="47" spans="1:12" ht="15" customHeight="1" x14ac:dyDescent="0.25">
      <c r="A47" s="13" t="str">
        <f>"6/10"</f>
        <v>6/10</v>
      </c>
      <c r="B47" s="19" t="s">
        <v>104</v>
      </c>
      <c r="C47" s="39">
        <v>200</v>
      </c>
      <c r="D47" s="56">
        <v>1</v>
      </c>
      <c r="E47" s="56">
        <v>0.1</v>
      </c>
      <c r="F47" s="56">
        <v>19.8</v>
      </c>
      <c r="G47" s="57">
        <v>88</v>
      </c>
      <c r="H47" s="56">
        <v>31.3</v>
      </c>
      <c r="I47" s="56">
        <v>0.6</v>
      </c>
      <c r="J47" s="58">
        <v>0</v>
      </c>
      <c r="K47" s="59">
        <v>0</v>
      </c>
      <c r="L47" s="59">
        <v>0.3</v>
      </c>
    </row>
    <row r="48" spans="1:12" ht="15" customHeight="1" x14ac:dyDescent="0.25">
      <c r="A48" s="13" t="s">
        <v>59</v>
      </c>
      <c r="B48" s="19" t="s">
        <v>94</v>
      </c>
      <c r="C48" s="39">
        <v>25</v>
      </c>
      <c r="D48" s="56">
        <v>1.6</v>
      </c>
      <c r="E48" s="56">
        <v>0.1</v>
      </c>
      <c r="F48" s="56">
        <v>11.6</v>
      </c>
      <c r="G48" s="57">
        <v>56</v>
      </c>
      <c r="H48" s="56">
        <v>0</v>
      </c>
      <c r="I48" s="59">
        <v>0</v>
      </c>
      <c r="J48" s="64">
        <v>0</v>
      </c>
      <c r="K48" s="59">
        <v>0</v>
      </c>
      <c r="L48" s="59">
        <v>0</v>
      </c>
    </row>
    <row r="49" spans="1:12" ht="15" customHeight="1" x14ac:dyDescent="0.25">
      <c r="A49" s="13" t="s">
        <v>60</v>
      </c>
      <c r="B49" s="19" t="s">
        <v>27</v>
      </c>
      <c r="C49" s="39">
        <v>25</v>
      </c>
      <c r="D49" s="52">
        <v>1.6</v>
      </c>
      <c r="E49" s="56">
        <v>0.3</v>
      </c>
      <c r="F49" s="52">
        <v>8.4</v>
      </c>
      <c r="G49" s="53">
        <v>49</v>
      </c>
      <c r="H49" s="52">
        <v>8.7799999999999994</v>
      </c>
      <c r="I49" s="52">
        <v>1</v>
      </c>
      <c r="J49" s="58">
        <v>0</v>
      </c>
      <c r="K49" s="59">
        <v>0</v>
      </c>
      <c r="L49" s="59">
        <v>0</v>
      </c>
    </row>
    <row r="50" spans="1:12" ht="15" customHeight="1" x14ac:dyDescent="0.25">
      <c r="A50" s="13"/>
      <c r="B50" s="11" t="s">
        <v>16</v>
      </c>
      <c r="C50" s="74">
        <f t="shared" ref="C50:L50" si="4">SUM(C42:C49)</f>
        <v>765</v>
      </c>
      <c r="D50" s="74">
        <f t="shared" si="4"/>
        <v>29.900000000000006</v>
      </c>
      <c r="E50" s="74">
        <f t="shared" si="4"/>
        <v>19.180000000000003</v>
      </c>
      <c r="F50" s="74">
        <f t="shared" si="4"/>
        <v>91.6</v>
      </c>
      <c r="G50" s="74">
        <f t="shared" si="4"/>
        <v>692</v>
      </c>
      <c r="H50" s="74">
        <f t="shared" si="4"/>
        <v>141.38</v>
      </c>
      <c r="I50" s="74">
        <f t="shared" si="4"/>
        <v>3.6700000000000004</v>
      </c>
      <c r="J50" s="74">
        <f t="shared" si="4"/>
        <v>0.1</v>
      </c>
      <c r="K50" s="74">
        <f t="shared" si="4"/>
        <v>0.2</v>
      </c>
      <c r="L50" s="74">
        <f t="shared" si="4"/>
        <v>9.4</v>
      </c>
    </row>
    <row r="51" spans="1:12" ht="15" customHeight="1" x14ac:dyDescent="0.25">
      <c r="A51" s="13"/>
      <c r="B51" s="11" t="s">
        <v>17</v>
      </c>
      <c r="C51" s="74">
        <f t="shared" ref="C51:L51" si="5">C40+C50</f>
        <v>1290</v>
      </c>
      <c r="D51" s="74">
        <f t="shared" si="5"/>
        <v>42.500000000000007</v>
      </c>
      <c r="E51" s="12">
        <f t="shared" si="5"/>
        <v>40.18</v>
      </c>
      <c r="F51" s="74">
        <f t="shared" si="5"/>
        <v>165.4</v>
      </c>
      <c r="G51" s="75">
        <f t="shared" si="5"/>
        <v>1236</v>
      </c>
      <c r="H51" s="74">
        <f t="shared" si="5"/>
        <v>363.38</v>
      </c>
      <c r="I51" s="12">
        <f t="shared" si="5"/>
        <v>7.07</v>
      </c>
      <c r="J51" s="12">
        <f t="shared" si="5"/>
        <v>0.2</v>
      </c>
      <c r="K51" s="74">
        <f t="shared" si="5"/>
        <v>0.38</v>
      </c>
      <c r="L51" s="74">
        <f t="shared" si="5"/>
        <v>20.200000000000003</v>
      </c>
    </row>
    <row r="52" spans="1:12" ht="15" customHeight="1" x14ac:dyDescent="0.25">
      <c r="A52" s="86"/>
      <c r="B52" s="87"/>
      <c r="C52" s="125" t="s">
        <v>0</v>
      </c>
      <c r="D52" s="123"/>
      <c r="E52" s="177" t="s">
        <v>23</v>
      </c>
      <c r="F52" s="177"/>
      <c r="G52" s="123"/>
      <c r="H52" s="123"/>
      <c r="I52" s="123"/>
      <c r="J52" s="87"/>
      <c r="K52" s="87"/>
      <c r="L52" s="87"/>
    </row>
    <row r="53" spans="1:12" ht="15" customHeight="1" x14ac:dyDescent="0.25">
      <c r="A53" s="86"/>
      <c r="B53" s="87"/>
      <c r="C53" s="125" t="s">
        <v>1</v>
      </c>
      <c r="D53" s="123"/>
      <c r="E53" s="143" t="s">
        <v>28</v>
      </c>
      <c r="F53" s="143"/>
      <c r="G53" s="123"/>
      <c r="H53" s="123"/>
      <c r="I53" s="123"/>
      <c r="J53" s="87"/>
      <c r="K53" s="87"/>
      <c r="L53" s="87"/>
    </row>
    <row r="54" spans="1:12" ht="15" customHeight="1" x14ac:dyDescent="0.25">
      <c r="A54" s="86"/>
      <c r="B54" s="87"/>
      <c r="C54" s="125" t="s">
        <v>2</v>
      </c>
      <c r="D54" s="123"/>
      <c r="E54" s="143" t="s">
        <v>127</v>
      </c>
      <c r="F54" s="143"/>
      <c r="G54" s="123"/>
      <c r="H54" s="123"/>
      <c r="I54" s="123"/>
      <c r="J54" s="87"/>
      <c r="K54" s="87"/>
      <c r="L54" s="87"/>
    </row>
    <row r="55" spans="1:12" ht="15" customHeight="1" x14ac:dyDescent="0.25">
      <c r="A55" s="86"/>
      <c r="B55" s="87"/>
      <c r="C55" s="178" t="s">
        <v>46</v>
      </c>
      <c r="D55" s="178"/>
      <c r="E55" s="178"/>
      <c r="F55" s="178"/>
      <c r="G55" s="179"/>
      <c r="H55" s="179"/>
      <c r="I55" s="123"/>
      <c r="J55" s="87"/>
      <c r="K55" s="87"/>
      <c r="L55" s="87"/>
    </row>
    <row r="56" spans="1:12" ht="15" customHeight="1" x14ac:dyDescent="0.25">
      <c r="A56" s="180" t="s">
        <v>3</v>
      </c>
      <c r="B56" s="181" t="s">
        <v>4</v>
      </c>
      <c r="C56" s="182" t="s">
        <v>5</v>
      </c>
      <c r="D56" s="124" t="s">
        <v>6</v>
      </c>
      <c r="E56" s="124" t="s">
        <v>7</v>
      </c>
      <c r="F56" s="184" t="s">
        <v>8</v>
      </c>
      <c r="G56" s="186" t="s">
        <v>9</v>
      </c>
      <c r="H56" s="188" t="s">
        <v>35</v>
      </c>
      <c r="I56" s="189"/>
      <c r="J56" s="171" t="s">
        <v>10</v>
      </c>
      <c r="K56" s="172"/>
      <c r="L56" s="173"/>
    </row>
    <row r="57" spans="1:12" ht="15" customHeight="1" x14ac:dyDescent="0.25">
      <c r="A57" s="180"/>
      <c r="B57" s="181"/>
      <c r="C57" s="183"/>
      <c r="D57" s="88" t="s">
        <v>11</v>
      </c>
      <c r="E57" s="88" t="s">
        <v>11</v>
      </c>
      <c r="F57" s="185"/>
      <c r="G57" s="187"/>
      <c r="H57" s="88" t="s">
        <v>12</v>
      </c>
      <c r="I57" s="88" t="s">
        <v>13</v>
      </c>
      <c r="J57" s="124" t="s">
        <v>14</v>
      </c>
      <c r="K57" s="88" t="s">
        <v>34</v>
      </c>
      <c r="L57" s="89" t="s">
        <v>15</v>
      </c>
    </row>
    <row r="58" spans="1:12" ht="15" customHeight="1" x14ac:dyDescent="0.25">
      <c r="A58" s="90">
        <v>1</v>
      </c>
      <c r="B58" s="91">
        <v>2</v>
      </c>
      <c r="C58" s="92">
        <v>3</v>
      </c>
      <c r="D58" s="91">
        <v>4</v>
      </c>
      <c r="E58" s="91">
        <v>5</v>
      </c>
      <c r="F58" s="91">
        <v>6</v>
      </c>
      <c r="G58" s="91">
        <v>7</v>
      </c>
      <c r="H58" s="91">
        <v>8</v>
      </c>
      <c r="I58" s="91">
        <v>9</v>
      </c>
      <c r="J58" s="93">
        <v>10</v>
      </c>
      <c r="K58" s="91">
        <v>11</v>
      </c>
      <c r="L58" s="91">
        <v>12</v>
      </c>
    </row>
    <row r="59" spans="1:12" ht="15" customHeight="1" x14ac:dyDescent="0.25">
      <c r="A59" s="157" t="s">
        <v>32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9"/>
    </row>
    <row r="60" spans="1:12" ht="15" customHeight="1" x14ac:dyDescent="0.25">
      <c r="A60" s="45" t="str">
        <f>"2/6"</f>
        <v>2/6</v>
      </c>
      <c r="B60" s="29" t="s">
        <v>67</v>
      </c>
      <c r="C60" s="37">
        <v>150</v>
      </c>
      <c r="D60" s="67">
        <v>14.6</v>
      </c>
      <c r="E60" s="67">
        <v>15.9</v>
      </c>
      <c r="F60" s="67">
        <v>2.6</v>
      </c>
      <c r="G60" s="68">
        <v>212</v>
      </c>
      <c r="H60" s="30">
        <v>101.6</v>
      </c>
      <c r="I60" s="30">
        <v>2.5</v>
      </c>
      <c r="J60" s="30">
        <v>0.08</v>
      </c>
      <c r="K60" s="30">
        <v>0.5</v>
      </c>
      <c r="L60" s="30">
        <v>0.2</v>
      </c>
    </row>
    <row r="61" spans="1:12" ht="15" customHeight="1" x14ac:dyDescent="0.25">
      <c r="A61" s="23" t="s">
        <v>61</v>
      </c>
      <c r="B61" s="79" t="s">
        <v>51</v>
      </c>
      <c r="C61" s="38">
        <v>20</v>
      </c>
      <c r="D61" s="50">
        <v>1.2</v>
      </c>
      <c r="E61" s="50">
        <v>0.9</v>
      </c>
      <c r="F61" s="50">
        <v>15</v>
      </c>
      <c r="G61" s="70">
        <v>73</v>
      </c>
      <c r="H61" s="52">
        <v>2.2000000000000002</v>
      </c>
      <c r="I61" s="55">
        <v>0.2</v>
      </c>
      <c r="J61" s="52">
        <v>0</v>
      </c>
      <c r="K61" s="55">
        <v>0</v>
      </c>
      <c r="L61" s="50">
        <v>0</v>
      </c>
    </row>
    <row r="62" spans="1:12" ht="15" customHeight="1" x14ac:dyDescent="0.25">
      <c r="A62" s="23" t="s">
        <v>102</v>
      </c>
      <c r="B62" s="19" t="s">
        <v>103</v>
      </c>
      <c r="C62" s="38">
        <v>200</v>
      </c>
      <c r="D62" s="50">
        <v>10</v>
      </c>
      <c r="E62" s="50">
        <v>6.4</v>
      </c>
      <c r="F62" s="50">
        <v>17</v>
      </c>
      <c r="G62" s="70">
        <v>174</v>
      </c>
      <c r="H62" s="50">
        <v>238</v>
      </c>
      <c r="I62" s="50">
        <v>0.2</v>
      </c>
      <c r="J62" s="63">
        <v>0.1</v>
      </c>
      <c r="K62" s="50">
        <v>0</v>
      </c>
      <c r="L62" s="50">
        <v>1.2</v>
      </c>
    </row>
    <row r="63" spans="1:12" ht="15" customHeight="1" x14ac:dyDescent="0.25">
      <c r="A63" s="23" t="s">
        <v>99</v>
      </c>
      <c r="B63" s="26" t="s">
        <v>98</v>
      </c>
      <c r="C63" s="70">
        <v>100</v>
      </c>
      <c r="D63" s="52">
        <v>1.5</v>
      </c>
      <c r="E63" s="52">
        <v>0.5</v>
      </c>
      <c r="F63" s="52">
        <v>21</v>
      </c>
      <c r="G63" s="53">
        <v>96</v>
      </c>
      <c r="H63" s="52">
        <v>8</v>
      </c>
      <c r="I63" s="50">
        <v>0.6</v>
      </c>
      <c r="J63" s="63">
        <v>0.1</v>
      </c>
      <c r="K63" s="50">
        <v>0.1</v>
      </c>
      <c r="L63" s="50">
        <v>10</v>
      </c>
    </row>
    <row r="64" spans="1:12" ht="15" customHeight="1" x14ac:dyDescent="0.25">
      <c r="A64" s="23" t="s">
        <v>59</v>
      </c>
      <c r="B64" s="19" t="s">
        <v>94</v>
      </c>
      <c r="C64" s="38">
        <v>40</v>
      </c>
      <c r="D64" s="52">
        <v>2.6</v>
      </c>
      <c r="E64" s="52">
        <v>0.2</v>
      </c>
      <c r="F64" s="52">
        <v>18.600000000000001</v>
      </c>
      <c r="G64" s="53">
        <v>90</v>
      </c>
      <c r="H64" s="52">
        <v>0</v>
      </c>
      <c r="I64" s="50">
        <v>0</v>
      </c>
      <c r="J64" s="63">
        <v>0</v>
      </c>
      <c r="K64" s="50">
        <v>0</v>
      </c>
      <c r="L64" s="50">
        <v>0</v>
      </c>
    </row>
    <row r="65" spans="1:12" ht="15" customHeight="1" x14ac:dyDescent="0.25">
      <c r="A65" s="46"/>
      <c r="B65" s="85" t="s">
        <v>16</v>
      </c>
      <c r="C65" s="102">
        <f>SUM(C60:C64)</f>
        <v>510</v>
      </c>
      <c r="D65" s="102">
        <f t="shared" ref="D65:L65" si="6">SUM(D60:D64)</f>
        <v>29.9</v>
      </c>
      <c r="E65" s="102">
        <f t="shared" si="6"/>
        <v>23.900000000000002</v>
      </c>
      <c r="F65" s="102">
        <f t="shared" si="6"/>
        <v>74.2</v>
      </c>
      <c r="G65" s="103">
        <f t="shared" si="6"/>
        <v>645</v>
      </c>
      <c r="H65" s="102">
        <f t="shared" si="6"/>
        <v>349.8</v>
      </c>
      <c r="I65" s="102">
        <f t="shared" si="6"/>
        <v>3.5000000000000004</v>
      </c>
      <c r="J65" s="104">
        <f t="shared" si="6"/>
        <v>0.28000000000000003</v>
      </c>
      <c r="K65" s="102">
        <f t="shared" si="6"/>
        <v>0.6</v>
      </c>
      <c r="L65" s="102">
        <f t="shared" si="6"/>
        <v>11.4</v>
      </c>
    </row>
    <row r="66" spans="1:12" ht="15" customHeight="1" x14ac:dyDescent="0.25">
      <c r="A66" s="174" t="s">
        <v>33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6"/>
    </row>
    <row r="67" spans="1:12" ht="15" customHeight="1" x14ac:dyDescent="0.25">
      <c r="A67" s="23"/>
      <c r="B67" s="19"/>
      <c r="C67" s="69"/>
      <c r="D67" s="69"/>
      <c r="E67" s="69"/>
      <c r="F67" s="69"/>
      <c r="G67" s="69"/>
      <c r="H67" s="69"/>
      <c r="I67" s="69"/>
      <c r="J67" s="69"/>
      <c r="K67" s="69"/>
      <c r="L67" s="69"/>
    </row>
    <row r="68" spans="1:12" ht="15" customHeight="1" x14ac:dyDescent="0.25">
      <c r="A68" s="13" t="s">
        <v>128</v>
      </c>
      <c r="B68" s="9" t="s">
        <v>129</v>
      </c>
      <c r="C68" s="40">
        <v>7</v>
      </c>
      <c r="D68" s="56">
        <v>0.1</v>
      </c>
      <c r="E68" s="3">
        <v>0.01</v>
      </c>
      <c r="F68" s="56">
        <v>0.7</v>
      </c>
      <c r="G68" s="57">
        <v>3</v>
      </c>
      <c r="H68" s="56">
        <v>1.9</v>
      </c>
      <c r="I68" s="15">
        <v>0.05</v>
      </c>
      <c r="J68" s="76">
        <v>0</v>
      </c>
      <c r="K68" s="60">
        <v>0</v>
      </c>
      <c r="L68" s="60">
        <v>0.3</v>
      </c>
    </row>
    <row r="69" spans="1:12" ht="30.75" customHeight="1" x14ac:dyDescent="0.25">
      <c r="A69" s="42" t="str">
        <f>"28/2"</f>
        <v>28/2</v>
      </c>
      <c r="B69" s="19" t="s">
        <v>42</v>
      </c>
      <c r="C69" s="39">
        <v>200</v>
      </c>
      <c r="D69" s="56">
        <v>5.4</v>
      </c>
      <c r="E69" s="56">
        <v>2</v>
      </c>
      <c r="F69" s="56">
        <v>15.1</v>
      </c>
      <c r="G69" s="57">
        <v>107</v>
      </c>
      <c r="H69" s="52">
        <v>33.799999999999997</v>
      </c>
      <c r="I69" s="56">
        <v>1.8</v>
      </c>
      <c r="J69" s="56">
        <v>0.2</v>
      </c>
      <c r="K69" s="18">
        <v>0.08</v>
      </c>
      <c r="L69" s="59">
        <v>0.5</v>
      </c>
    </row>
    <row r="70" spans="1:12" ht="15" customHeight="1" x14ac:dyDescent="0.25">
      <c r="A70" s="46" t="s">
        <v>71</v>
      </c>
      <c r="B70" s="19" t="s">
        <v>70</v>
      </c>
      <c r="C70" s="38">
        <v>20</v>
      </c>
      <c r="D70" s="52">
        <v>1.7</v>
      </c>
      <c r="E70" s="52">
        <v>0.2</v>
      </c>
      <c r="F70" s="52">
        <v>10.199999999999999</v>
      </c>
      <c r="G70" s="53">
        <v>50</v>
      </c>
      <c r="H70" s="52">
        <v>0</v>
      </c>
      <c r="I70" s="52">
        <v>0</v>
      </c>
      <c r="J70" s="55">
        <v>0</v>
      </c>
      <c r="K70" s="50">
        <v>0</v>
      </c>
      <c r="L70" s="50">
        <v>0</v>
      </c>
    </row>
    <row r="71" spans="1:12" ht="15" customHeight="1" x14ac:dyDescent="0.25">
      <c r="A71" s="23" t="s">
        <v>64</v>
      </c>
      <c r="B71" s="19" t="s">
        <v>116</v>
      </c>
      <c r="C71" s="38">
        <v>20</v>
      </c>
      <c r="D71" s="52">
        <v>4.0999999999999996</v>
      </c>
      <c r="E71" s="52">
        <v>8</v>
      </c>
      <c r="F71" s="52">
        <v>0.1</v>
      </c>
      <c r="G71" s="53">
        <v>89</v>
      </c>
      <c r="H71" s="52">
        <v>2.52</v>
      </c>
      <c r="I71" s="52"/>
      <c r="J71" s="55">
        <v>6.35</v>
      </c>
      <c r="K71" s="50"/>
      <c r="L71" s="50">
        <v>0.03</v>
      </c>
    </row>
    <row r="72" spans="1:12" ht="15" customHeight="1" x14ac:dyDescent="0.25">
      <c r="A72" s="23" t="str">
        <f>"48/8"</f>
        <v>48/8</v>
      </c>
      <c r="B72" s="19" t="s">
        <v>119</v>
      </c>
      <c r="C72" s="38">
        <v>260</v>
      </c>
      <c r="D72" s="105">
        <v>13.4</v>
      </c>
      <c r="E72" s="105">
        <v>26</v>
      </c>
      <c r="F72" s="105">
        <v>14.2</v>
      </c>
      <c r="G72" s="106">
        <v>350</v>
      </c>
      <c r="H72" s="105">
        <v>73</v>
      </c>
      <c r="I72" s="105">
        <v>1.8</v>
      </c>
      <c r="J72" s="107">
        <v>0.2</v>
      </c>
      <c r="K72" s="50">
        <v>0.2</v>
      </c>
      <c r="L72" s="50">
        <v>4.4000000000000004</v>
      </c>
    </row>
    <row r="73" spans="1:12" ht="15" customHeight="1" x14ac:dyDescent="0.25">
      <c r="A73" s="46" t="s">
        <v>105</v>
      </c>
      <c r="B73" s="22" t="s">
        <v>106</v>
      </c>
      <c r="C73" s="38">
        <v>200</v>
      </c>
      <c r="D73" s="52">
        <v>0.2</v>
      </c>
      <c r="E73" s="52">
        <v>0.2</v>
      </c>
      <c r="F73" s="52">
        <v>16.8</v>
      </c>
      <c r="G73" s="53">
        <v>69</v>
      </c>
      <c r="H73" s="52">
        <v>6.5</v>
      </c>
      <c r="I73" s="52">
        <v>0.9</v>
      </c>
      <c r="J73" s="55">
        <v>0</v>
      </c>
      <c r="K73" s="54">
        <v>0</v>
      </c>
      <c r="L73" s="54">
        <v>1.6</v>
      </c>
    </row>
    <row r="74" spans="1:12" ht="15" customHeight="1" x14ac:dyDescent="0.25">
      <c r="A74" s="23" t="s">
        <v>59</v>
      </c>
      <c r="B74" s="19" t="s">
        <v>94</v>
      </c>
      <c r="C74" s="38">
        <v>45</v>
      </c>
      <c r="D74" s="52">
        <v>2.9</v>
      </c>
      <c r="E74" s="52">
        <v>0.2</v>
      </c>
      <c r="F74" s="52">
        <v>20.9</v>
      </c>
      <c r="G74" s="53">
        <v>101</v>
      </c>
      <c r="H74" s="52">
        <v>0</v>
      </c>
      <c r="I74" s="50">
        <v>0</v>
      </c>
      <c r="J74" s="63">
        <v>0</v>
      </c>
      <c r="K74" s="50">
        <v>0</v>
      </c>
      <c r="L74" s="50">
        <v>0</v>
      </c>
    </row>
    <row r="75" spans="1:12" ht="15" customHeight="1" x14ac:dyDescent="0.25">
      <c r="A75" s="23" t="s">
        <v>60</v>
      </c>
      <c r="B75" s="19" t="s">
        <v>27</v>
      </c>
      <c r="C75" s="38">
        <v>45</v>
      </c>
      <c r="D75" s="52">
        <v>2.9</v>
      </c>
      <c r="E75" s="52">
        <v>0.5</v>
      </c>
      <c r="F75" s="52">
        <v>15.1</v>
      </c>
      <c r="G75" s="53">
        <v>88</v>
      </c>
      <c r="H75" s="52">
        <v>15.8</v>
      </c>
      <c r="I75" s="52">
        <v>1.8</v>
      </c>
      <c r="J75" s="55">
        <v>0</v>
      </c>
      <c r="K75" s="50">
        <v>0</v>
      </c>
      <c r="L75" s="50">
        <v>0</v>
      </c>
    </row>
    <row r="76" spans="1:12" ht="15" customHeight="1" x14ac:dyDescent="0.25">
      <c r="A76" s="46"/>
      <c r="B76" s="25" t="s">
        <v>16</v>
      </c>
      <c r="C76" s="102">
        <f>SUM(C68:C75)</f>
        <v>797</v>
      </c>
      <c r="D76" s="102">
        <f t="shared" ref="D76:L76" si="7">SUM(D68:D75)</f>
        <v>30.7</v>
      </c>
      <c r="E76" s="104">
        <f t="shared" si="7"/>
        <v>37.110000000000007</v>
      </c>
      <c r="F76" s="102">
        <f t="shared" si="7"/>
        <v>93.1</v>
      </c>
      <c r="G76" s="103">
        <f t="shared" si="7"/>
        <v>857</v>
      </c>
      <c r="H76" s="102">
        <f t="shared" si="7"/>
        <v>133.52000000000001</v>
      </c>
      <c r="I76" s="104">
        <f t="shared" si="7"/>
        <v>6.3500000000000005</v>
      </c>
      <c r="J76" s="104">
        <f t="shared" si="7"/>
        <v>6.75</v>
      </c>
      <c r="K76" s="104">
        <f t="shared" si="7"/>
        <v>0.28000000000000003</v>
      </c>
      <c r="L76" s="102">
        <f t="shared" si="7"/>
        <v>6.83</v>
      </c>
    </row>
    <row r="77" spans="1:12" ht="15" customHeight="1" x14ac:dyDescent="0.25">
      <c r="A77" s="46"/>
      <c r="B77" s="25" t="s">
        <v>17</v>
      </c>
      <c r="C77" s="102">
        <f t="shared" ref="C77" si="8">C65+C76</f>
        <v>1307</v>
      </c>
      <c r="D77" s="102">
        <f t="shared" ref="D77:L77" si="9">D65+D76</f>
        <v>60.599999999999994</v>
      </c>
      <c r="E77" s="104">
        <f t="shared" si="9"/>
        <v>61.010000000000005</v>
      </c>
      <c r="F77" s="102">
        <f t="shared" si="9"/>
        <v>167.3</v>
      </c>
      <c r="G77" s="103">
        <f t="shared" si="9"/>
        <v>1502</v>
      </c>
      <c r="H77" s="102">
        <f t="shared" si="9"/>
        <v>483.32000000000005</v>
      </c>
      <c r="I77" s="104">
        <f t="shared" si="9"/>
        <v>9.8500000000000014</v>
      </c>
      <c r="J77" s="104">
        <f t="shared" si="9"/>
        <v>7.03</v>
      </c>
      <c r="K77" s="104">
        <f t="shared" si="9"/>
        <v>0.88</v>
      </c>
      <c r="L77" s="102">
        <f t="shared" si="9"/>
        <v>18.23</v>
      </c>
    </row>
    <row r="78" spans="1:12" ht="15" customHeight="1" x14ac:dyDescent="0.25">
      <c r="A78" s="86"/>
      <c r="B78" s="87"/>
      <c r="C78" s="125" t="s">
        <v>0</v>
      </c>
      <c r="D78" s="123"/>
      <c r="E78" s="177" t="s">
        <v>24</v>
      </c>
      <c r="F78" s="177"/>
      <c r="G78" s="123"/>
      <c r="H78" s="123"/>
      <c r="I78" s="123"/>
      <c r="J78" s="87"/>
      <c r="K78" s="87"/>
      <c r="L78" s="87"/>
    </row>
    <row r="79" spans="1:12" ht="15" customHeight="1" x14ac:dyDescent="0.25">
      <c r="A79" s="86"/>
      <c r="B79" s="87"/>
      <c r="C79" s="125" t="s">
        <v>1</v>
      </c>
      <c r="D79" s="123"/>
      <c r="E79" s="179" t="s">
        <v>28</v>
      </c>
      <c r="F79" s="179"/>
      <c r="G79" s="123"/>
      <c r="H79" s="123"/>
      <c r="I79" s="123"/>
      <c r="J79" s="87"/>
      <c r="K79" s="87"/>
      <c r="L79" s="87"/>
    </row>
    <row r="80" spans="1:12" ht="15" customHeight="1" x14ac:dyDescent="0.25">
      <c r="A80" s="86"/>
      <c r="B80" s="87"/>
      <c r="C80" s="125" t="s">
        <v>2</v>
      </c>
      <c r="D80" s="123"/>
      <c r="E80" s="143" t="s">
        <v>127</v>
      </c>
      <c r="F80" s="143"/>
      <c r="G80" s="123"/>
      <c r="H80" s="123"/>
      <c r="I80" s="123"/>
      <c r="J80" s="87"/>
      <c r="K80" s="87"/>
      <c r="L80" s="87"/>
    </row>
    <row r="81" spans="1:12" ht="15" customHeight="1" x14ac:dyDescent="0.25">
      <c r="A81" s="86"/>
      <c r="B81" s="87"/>
      <c r="C81" s="194" t="s">
        <v>46</v>
      </c>
      <c r="D81" s="194"/>
      <c r="E81" s="194"/>
      <c r="F81" s="194"/>
      <c r="G81" s="123"/>
      <c r="H81" s="123"/>
      <c r="I81" s="123"/>
      <c r="J81" s="87"/>
      <c r="K81" s="87"/>
      <c r="L81" s="87"/>
    </row>
    <row r="82" spans="1:12" ht="15" customHeight="1" x14ac:dyDescent="0.25">
      <c r="A82" s="180" t="s">
        <v>3</v>
      </c>
      <c r="B82" s="181" t="s">
        <v>4</v>
      </c>
      <c r="C82" s="182" t="s">
        <v>5</v>
      </c>
      <c r="D82" s="124" t="s">
        <v>6</v>
      </c>
      <c r="E82" s="124" t="s">
        <v>7</v>
      </c>
      <c r="F82" s="184" t="s">
        <v>8</v>
      </c>
      <c r="G82" s="186" t="s">
        <v>9</v>
      </c>
      <c r="H82" s="188" t="s">
        <v>35</v>
      </c>
      <c r="I82" s="189"/>
      <c r="J82" s="171" t="s">
        <v>10</v>
      </c>
      <c r="K82" s="172"/>
      <c r="L82" s="173"/>
    </row>
    <row r="83" spans="1:12" ht="15" customHeight="1" x14ac:dyDescent="0.25">
      <c r="A83" s="180"/>
      <c r="B83" s="181"/>
      <c r="C83" s="183"/>
      <c r="D83" s="88" t="s">
        <v>11</v>
      </c>
      <c r="E83" s="88" t="s">
        <v>11</v>
      </c>
      <c r="F83" s="185"/>
      <c r="G83" s="187"/>
      <c r="H83" s="88" t="s">
        <v>12</v>
      </c>
      <c r="I83" s="88" t="s">
        <v>13</v>
      </c>
      <c r="J83" s="124" t="s">
        <v>14</v>
      </c>
      <c r="K83" s="88" t="s">
        <v>34</v>
      </c>
      <c r="L83" s="89" t="s">
        <v>15</v>
      </c>
    </row>
    <row r="84" spans="1:12" ht="15" customHeight="1" x14ac:dyDescent="0.25">
      <c r="A84" s="90">
        <v>1</v>
      </c>
      <c r="B84" s="91">
        <v>2</v>
      </c>
      <c r="C84" s="92">
        <v>3</v>
      </c>
      <c r="D84" s="91">
        <v>4</v>
      </c>
      <c r="E84" s="91">
        <v>5</v>
      </c>
      <c r="F84" s="91">
        <v>6</v>
      </c>
      <c r="G84" s="91">
        <v>7</v>
      </c>
      <c r="H84" s="91">
        <v>8</v>
      </c>
      <c r="I84" s="91">
        <v>9</v>
      </c>
      <c r="J84" s="93">
        <v>10</v>
      </c>
      <c r="K84" s="91">
        <v>11</v>
      </c>
      <c r="L84" s="91">
        <v>12</v>
      </c>
    </row>
    <row r="85" spans="1:12" ht="15" customHeight="1" x14ac:dyDescent="0.25">
      <c r="A85" s="157" t="s">
        <v>32</v>
      </c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9"/>
    </row>
    <row r="86" spans="1:12" ht="15" customHeight="1" x14ac:dyDescent="0.25">
      <c r="A86" s="23" t="str">
        <f>"18/5"</f>
        <v>18/5</v>
      </c>
      <c r="B86" s="19" t="s">
        <v>52</v>
      </c>
      <c r="C86" s="38">
        <v>150</v>
      </c>
      <c r="D86" s="52">
        <v>21.5</v>
      </c>
      <c r="E86" s="52">
        <v>15.8</v>
      </c>
      <c r="F86" s="52">
        <v>29.5</v>
      </c>
      <c r="G86" s="53">
        <v>350</v>
      </c>
      <c r="H86" s="52">
        <v>183.5</v>
      </c>
      <c r="I86" s="52">
        <v>1.1000000000000001</v>
      </c>
      <c r="J86" s="21">
        <v>0.08</v>
      </c>
      <c r="K86" s="50">
        <v>0.3</v>
      </c>
      <c r="L86" s="50">
        <v>0.2</v>
      </c>
    </row>
    <row r="87" spans="1:12" ht="15" customHeight="1" x14ac:dyDescent="0.25">
      <c r="A87" s="23" t="s">
        <v>63</v>
      </c>
      <c r="B87" s="19" t="s">
        <v>19</v>
      </c>
      <c r="C87" s="38">
        <v>20</v>
      </c>
      <c r="D87" s="52">
        <v>1.4</v>
      </c>
      <c r="E87" s="52">
        <v>1.8</v>
      </c>
      <c r="F87" s="52">
        <v>11.2</v>
      </c>
      <c r="G87" s="53">
        <v>64</v>
      </c>
      <c r="H87" s="52">
        <v>61.4</v>
      </c>
      <c r="I87" s="52">
        <v>0</v>
      </c>
      <c r="J87" s="55">
        <v>0</v>
      </c>
      <c r="K87" s="50">
        <v>0</v>
      </c>
      <c r="L87" s="50">
        <v>0.2</v>
      </c>
    </row>
    <row r="88" spans="1:12" ht="15" customHeight="1" x14ac:dyDescent="0.25">
      <c r="A88" s="23" t="str">
        <f>"20/10"</f>
        <v>20/10</v>
      </c>
      <c r="B88" s="19" t="s">
        <v>48</v>
      </c>
      <c r="C88" s="38">
        <v>200</v>
      </c>
      <c r="D88" s="52">
        <v>1</v>
      </c>
      <c r="E88" s="52">
        <v>0.1</v>
      </c>
      <c r="F88" s="52">
        <v>30.6</v>
      </c>
      <c r="G88" s="53">
        <v>131</v>
      </c>
      <c r="H88" s="52">
        <v>34.6</v>
      </c>
      <c r="I88" s="52">
        <v>0.7</v>
      </c>
      <c r="J88" s="55">
        <v>0</v>
      </c>
      <c r="K88" s="50">
        <v>0</v>
      </c>
      <c r="L88" s="50">
        <v>0.3</v>
      </c>
    </row>
    <row r="89" spans="1:12" ht="15" customHeight="1" x14ac:dyDescent="0.25">
      <c r="A89" s="23" t="s">
        <v>62</v>
      </c>
      <c r="B89" s="26" t="s">
        <v>95</v>
      </c>
      <c r="C89" s="70">
        <v>100</v>
      </c>
      <c r="D89" s="52">
        <v>0.4</v>
      </c>
      <c r="E89" s="52">
        <v>0.4</v>
      </c>
      <c r="F89" s="52">
        <v>9.8000000000000007</v>
      </c>
      <c r="G89" s="53">
        <v>49</v>
      </c>
      <c r="H89" s="52">
        <v>16</v>
      </c>
      <c r="I89" s="50">
        <v>2.2000000000000002</v>
      </c>
      <c r="J89" s="63">
        <v>0</v>
      </c>
      <c r="K89" s="50">
        <v>0</v>
      </c>
      <c r="L89" s="50">
        <v>10</v>
      </c>
    </row>
    <row r="90" spans="1:12" ht="15" customHeight="1" x14ac:dyDescent="0.25">
      <c r="A90" s="23" t="s">
        <v>59</v>
      </c>
      <c r="B90" s="19" t="s">
        <v>94</v>
      </c>
      <c r="C90" s="38">
        <v>40</v>
      </c>
      <c r="D90" s="52">
        <v>2.6</v>
      </c>
      <c r="E90" s="52">
        <v>0.2</v>
      </c>
      <c r="F90" s="52">
        <v>18.600000000000001</v>
      </c>
      <c r="G90" s="53">
        <v>90</v>
      </c>
      <c r="H90" s="52">
        <v>0</v>
      </c>
      <c r="I90" s="50">
        <v>0</v>
      </c>
      <c r="J90" s="63">
        <v>0</v>
      </c>
      <c r="K90" s="50">
        <v>0</v>
      </c>
      <c r="L90" s="50">
        <v>0</v>
      </c>
    </row>
    <row r="91" spans="1:12" ht="15" customHeight="1" x14ac:dyDescent="0.25">
      <c r="A91" s="46"/>
      <c r="B91" s="25" t="s">
        <v>16</v>
      </c>
      <c r="C91" s="81">
        <f>SUM(C86:C90)</f>
        <v>510</v>
      </c>
      <c r="D91" s="81">
        <f t="shared" ref="D91:L91" si="10">SUM(D86:D90)</f>
        <v>26.9</v>
      </c>
      <c r="E91" s="81">
        <f t="shared" si="10"/>
        <v>18.3</v>
      </c>
      <c r="F91" s="81">
        <f t="shared" si="10"/>
        <v>99.700000000000017</v>
      </c>
      <c r="G91" s="82">
        <f t="shared" si="10"/>
        <v>684</v>
      </c>
      <c r="H91" s="81">
        <f t="shared" si="10"/>
        <v>295.5</v>
      </c>
      <c r="I91" s="81">
        <f t="shared" si="10"/>
        <v>4</v>
      </c>
      <c r="J91" s="83">
        <f t="shared" si="10"/>
        <v>0.08</v>
      </c>
      <c r="K91" s="81">
        <f t="shared" si="10"/>
        <v>0.3</v>
      </c>
      <c r="L91" s="81">
        <f t="shared" si="10"/>
        <v>10.7</v>
      </c>
    </row>
    <row r="92" spans="1:12" ht="15" customHeight="1" x14ac:dyDescent="0.25">
      <c r="A92" s="174" t="s">
        <v>33</v>
      </c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6"/>
    </row>
    <row r="93" spans="1:12" ht="15" customHeight="1" x14ac:dyDescent="0.25">
      <c r="A93" s="13" t="s">
        <v>132</v>
      </c>
      <c r="B93" s="19" t="s">
        <v>133</v>
      </c>
      <c r="C93" s="40">
        <v>60</v>
      </c>
      <c r="D93" s="65">
        <v>1.44</v>
      </c>
      <c r="E93" s="10">
        <v>4.32</v>
      </c>
      <c r="F93" s="65">
        <v>6.24</v>
      </c>
      <c r="G93" s="66">
        <v>64.599999999999994</v>
      </c>
      <c r="H93" s="65">
        <v>26.4</v>
      </c>
      <c r="I93" s="10">
        <v>1.08</v>
      </c>
      <c r="J93" s="73">
        <v>0.02</v>
      </c>
      <c r="K93" s="59">
        <v>0.1</v>
      </c>
      <c r="L93" s="59">
        <v>4.74</v>
      </c>
    </row>
    <row r="94" spans="1:12" ht="15" customHeight="1" x14ac:dyDescent="0.25">
      <c r="A94" s="13" t="s">
        <v>128</v>
      </c>
      <c r="B94" s="25" t="s">
        <v>130</v>
      </c>
      <c r="C94" s="40">
        <v>5</v>
      </c>
      <c r="D94" s="65">
        <v>0.3</v>
      </c>
      <c r="E94" s="10">
        <v>0.02</v>
      </c>
      <c r="F94" s="65">
        <v>0.2</v>
      </c>
      <c r="G94" s="66">
        <v>7</v>
      </c>
      <c r="H94" s="65">
        <v>7.9</v>
      </c>
      <c r="I94" s="10">
        <v>7.0000000000000007E-2</v>
      </c>
      <c r="J94" s="73">
        <v>0</v>
      </c>
      <c r="K94" s="59">
        <v>0</v>
      </c>
      <c r="L94" s="59">
        <v>0.2</v>
      </c>
    </row>
    <row r="95" spans="1:12" ht="15" customHeight="1" x14ac:dyDescent="0.25">
      <c r="A95" s="23" t="str">
        <f>"34/2"</f>
        <v>34/2</v>
      </c>
      <c r="B95" s="19" t="s">
        <v>41</v>
      </c>
      <c r="C95" s="38">
        <v>200</v>
      </c>
      <c r="D95" s="52">
        <v>7.9</v>
      </c>
      <c r="E95" s="52">
        <v>3.9</v>
      </c>
      <c r="F95" s="52">
        <v>10.8</v>
      </c>
      <c r="G95" s="53">
        <v>114</v>
      </c>
      <c r="H95" s="52">
        <v>12.3</v>
      </c>
      <c r="I95" s="52">
        <v>0.6</v>
      </c>
      <c r="J95" s="21">
        <v>0.08</v>
      </c>
      <c r="K95" s="21">
        <v>0.08</v>
      </c>
      <c r="L95" s="50">
        <v>1.4</v>
      </c>
    </row>
    <row r="96" spans="1:12" ht="15" customHeight="1" x14ac:dyDescent="0.25">
      <c r="A96" s="23" t="str">
        <f>"2/9"</f>
        <v>2/9</v>
      </c>
      <c r="B96" s="22" t="s">
        <v>49</v>
      </c>
      <c r="C96" s="38">
        <v>90</v>
      </c>
      <c r="D96" s="52">
        <v>10.4</v>
      </c>
      <c r="E96" s="52">
        <v>10.1</v>
      </c>
      <c r="F96" s="52">
        <v>2.1</v>
      </c>
      <c r="G96" s="53">
        <v>141</v>
      </c>
      <c r="H96" s="52">
        <v>10.6</v>
      </c>
      <c r="I96" s="52">
        <v>0.8</v>
      </c>
      <c r="J96" s="55">
        <v>0</v>
      </c>
      <c r="K96" s="96">
        <v>0.09</v>
      </c>
      <c r="L96" s="50">
        <v>0.4</v>
      </c>
    </row>
    <row r="97" spans="1:12" ht="15" customHeight="1" x14ac:dyDescent="0.25">
      <c r="A97" s="23" t="str">
        <f>"46/3"</f>
        <v>46/3</v>
      </c>
      <c r="B97" s="19" t="s">
        <v>38</v>
      </c>
      <c r="C97" s="38">
        <v>150</v>
      </c>
      <c r="D97" s="52">
        <v>5.3</v>
      </c>
      <c r="E97" s="52">
        <v>3</v>
      </c>
      <c r="F97" s="52">
        <v>32.4</v>
      </c>
      <c r="G97" s="53">
        <v>184</v>
      </c>
      <c r="H97" s="52">
        <v>10.5</v>
      </c>
      <c r="I97" s="52">
        <v>0.8</v>
      </c>
      <c r="J97" s="21">
        <v>0.08</v>
      </c>
      <c r="K97" s="54">
        <v>0</v>
      </c>
      <c r="L97" s="54">
        <v>0</v>
      </c>
    </row>
    <row r="98" spans="1:12" ht="15" customHeight="1" x14ac:dyDescent="0.25">
      <c r="A98" s="23" t="str">
        <f>"37/10"</f>
        <v>37/10</v>
      </c>
      <c r="B98" s="19" t="s">
        <v>26</v>
      </c>
      <c r="C98" s="38">
        <v>200</v>
      </c>
      <c r="D98" s="50">
        <v>0.2</v>
      </c>
      <c r="E98" s="50">
        <v>0.1</v>
      </c>
      <c r="F98" s="50">
        <v>13.1</v>
      </c>
      <c r="G98" s="70">
        <v>56</v>
      </c>
      <c r="H98" s="50">
        <v>4.4000000000000004</v>
      </c>
      <c r="I98" s="50">
        <v>0.2</v>
      </c>
      <c r="J98" s="63">
        <v>0</v>
      </c>
      <c r="K98" s="50">
        <v>0</v>
      </c>
      <c r="L98" s="50">
        <v>39</v>
      </c>
    </row>
    <row r="99" spans="1:12" ht="15" customHeight="1" x14ac:dyDescent="0.25">
      <c r="A99" s="23" t="s">
        <v>59</v>
      </c>
      <c r="B99" s="19" t="s">
        <v>94</v>
      </c>
      <c r="C99" s="38">
        <v>45</v>
      </c>
      <c r="D99" s="52">
        <v>2.9</v>
      </c>
      <c r="E99" s="52">
        <v>0.2</v>
      </c>
      <c r="F99" s="52">
        <v>20.9</v>
      </c>
      <c r="G99" s="53">
        <v>101</v>
      </c>
      <c r="H99" s="52">
        <v>0</v>
      </c>
      <c r="I99" s="50">
        <v>0</v>
      </c>
      <c r="J99" s="63">
        <v>0</v>
      </c>
      <c r="K99" s="50">
        <v>0</v>
      </c>
      <c r="L99" s="50">
        <v>0</v>
      </c>
    </row>
    <row r="100" spans="1:12" ht="15" customHeight="1" x14ac:dyDescent="0.25">
      <c r="A100" s="23" t="s">
        <v>60</v>
      </c>
      <c r="B100" s="19" t="s">
        <v>27</v>
      </c>
      <c r="C100" s="38">
        <v>45</v>
      </c>
      <c r="D100" s="52">
        <v>2.9</v>
      </c>
      <c r="E100" s="52">
        <v>0.5</v>
      </c>
      <c r="F100" s="52">
        <v>15.1</v>
      </c>
      <c r="G100" s="53">
        <v>88</v>
      </c>
      <c r="H100" s="52">
        <v>15.8</v>
      </c>
      <c r="I100" s="52">
        <v>1.8</v>
      </c>
      <c r="J100" s="55">
        <v>0</v>
      </c>
      <c r="K100" s="50">
        <v>0</v>
      </c>
      <c r="L100" s="50">
        <v>0</v>
      </c>
    </row>
    <row r="101" spans="1:12" ht="15" customHeight="1" x14ac:dyDescent="0.25">
      <c r="A101" s="46"/>
      <c r="B101" s="25" t="s">
        <v>16</v>
      </c>
      <c r="C101" s="81">
        <f>SUM(C93:C100)</f>
        <v>795</v>
      </c>
      <c r="D101" s="81">
        <f>SUM(D93:D100)</f>
        <v>31.339999999999996</v>
      </c>
      <c r="E101" s="83">
        <f t="shared" ref="E101:L101" si="11">SUM(E93:E100)</f>
        <v>22.14</v>
      </c>
      <c r="F101" s="81">
        <f t="shared" si="11"/>
        <v>100.84</v>
      </c>
      <c r="G101" s="82">
        <f>SUM(G93:G100)</f>
        <v>755.6</v>
      </c>
      <c r="H101" s="81">
        <f t="shared" si="11"/>
        <v>87.899999999999991</v>
      </c>
      <c r="I101" s="83">
        <f t="shared" si="11"/>
        <v>5.35</v>
      </c>
      <c r="J101" s="83">
        <f t="shared" si="11"/>
        <v>0.18</v>
      </c>
      <c r="K101" s="83">
        <f t="shared" si="11"/>
        <v>0.27</v>
      </c>
      <c r="L101" s="81">
        <f t="shared" si="11"/>
        <v>45.74</v>
      </c>
    </row>
    <row r="102" spans="1:12" ht="15" customHeight="1" x14ac:dyDescent="0.25">
      <c r="A102" s="84"/>
      <c r="B102" s="25" t="s">
        <v>17</v>
      </c>
      <c r="C102" s="81">
        <f>C91+C101</f>
        <v>1305</v>
      </c>
      <c r="D102" s="81">
        <f>D91+D101</f>
        <v>58.239999999999995</v>
      </c>
      <c r="E102" s="83">
        <f t="shared" ref="E102:L102" si="12">E91+E101</f>
        <v>40.44</v>
      </c>
      <c r="F102" s="81">
        <f t="shared" si="12"/>
        <v>200.54000000000002</v>
      </c>
      <c r="G102" s="82">
        <f>G91+G101</f>
        <v>1439.6</v>
      </c>
      <c r="H102" s="81">
        <f t="shared" si="12"/>
        <v>383.4</v>
      </c>
      <c r="I102" s="83">
        <f t="shared" si="12"/>
        <v>9.35</v>
      </c>
      <c r="J102" s="83">
        <f t="shared" si="12"/>
        <v>0.26</v>
      </c>
      <c r="K102" s="83">
        <f t="shared" si="12"/>
        <v>0.57000000000000006</v>
      </c>
      <c r="L102" s="81">
        <f t="shared" si="12"/>
        <v>56.44</v>
      </c>
    </row>
    <row r="103" spans="1:12" ht="15" customHeight="1" x14ac:dyDescent="0.25">
      <c r="A103" s="97"/>
      <c r="B103" s="87"/>
      <c r="C103" s="125" t="s">
        <v>0</v>
      </c>
      <c r="D103" s="123"/>
      <c r="E103" s="177" t="s">
        <v>25</v>
      </c>
      <c r="F103" s="177"/>
      <c r="G103" s="123"/>
      <c r="H103" s="123"/>
      <c r="I103" s="123"/>
      <c r="J103" s="87"/>
      <c r="K103" s="87"/>
      <c r="L103" s="87"/>
    </row>
    <row r="104" spans="1:12" ht="15" customHeight="1" x14ac:dyDescent="0.25">
      <c r="A104" s="97"/>
      <c r="B104" s="87"/>
      <c r="C104" s="125" t="s">
        <v>1</v>
      </c>
      <c r="D104" s="123"/>
      <c r="E104" s="179" t="s">
        <v>28</v>
      </c>
      <c r="F104" s="179"/>
      <c r="G104" s="123"/>
      <c r="H104" s="123"/>
      <c r="I104" s="123"/>
      <c r="J104" s="87"/>
      <c r="K104" s="87"/>
      <c r="L104" s="87"/>
    </row>
    <row r="105" spans="1:12" ht="15" customHeight="1" x14ac:dyDescent="0.25">
      <c r="A105" s="97"/>
      <c r="B105" s="87"/>
      <c r="C105" s="125" t="s">
        <v>2</v>
      </c>
      <c r="D105" s="123"/>
      <c r="E105" s="143" t="s">
        <v>127</v>
      </c>
      <c r="F105" s="143"/>
      <c r="G105" s="123"/>
      <c r="H105" s="123"/>
      <c r="I105" s="123"/>
      <c r="J105" s="87"/>
      <c r="K105" s="87"/>
      <c r="L105" s="87"/>
    </row>
    <row r="106" spans="1:12" ht="15" customHeight="1" x14ac:dyDescent="0.25">
      <c r="A106" s="97"/>
      <c r="B106" s="87"/>
      <c r="C106" s="178" t="s">
        <v>46</v>
      </c>
      <c r="D106" s="178"/>
      <c r="E106" s="178"/>
      <c r="F106" s="178"/>
      <c r="G106" s="179"/>
      <c r="H106" s="179"/>
      <c r="I106" s="123"/>
      <c r="J106" s="87"/>
      <c r="K106" s="87"/>
      <c r="L106" s="87"/>
    </row>
    <row r="107" spans="1:12" ht="15" customHeight="1" x14ac:dyDescent="0.25">
      <c r="A107" s="180" t="s">
        <v>3</v>
      </c>
      <c r="B107" s="181" t="s">
        <v>4</v>
      </c>
      <c r="C107" s="182" t="s">
        <v>5</v>
      </c>
      <c r="D107" s="124" t="s">
        <v>6</v>
      </c>
      <c r="E107" s="124" t="s">
        <v>7</v>
      </c>
      <c r="F107" s="184" t="s">
        <v>8</v>
      </c>
      <c r="G107" s="186" t="s">
        <v>9</v>
      </c>
      <c r="H107" s="188" t="s">
        <v>35</v>
      </c>
      <c r="I107" s="189"/>
      <c r="J107" s="171" t="s">
        <v>10</v>
      </c>
      <c r="K107" s="172"/>
      <c r="L107" s="173"/>
    </row>
    <row r="108" spans="1:12" ht="15" customHeight="1" x14ac:dyDescent="0.25">
      <c r="A108" s="180"/>
      <c r="B108" s="181"/>
      <c r="C108" s="183"/>
      <c r="D108" s="88" t="s">
        <v>11</v>
      </c>
      <c r="E108" s="88" t="s">
        <v>11</v>
      </c>
      <c r="F108" s="185"/>
      <c r="G108" s="187"/>
      <c r="H108" s="88" t="s">
        <v>12</v>
      </c>
      <c r="I108" s="88" t="s">
        <v>13</v>
      </c>
      <c r="J108" s="124" t="s">
        <v>14</v>
      </c>
      <c r="K108" s="88" t="s">
        <v>34</v>
      </c>
      <c r="L108" s="89" t="s">
        <v>15</v>
      </c>
    </row>
    <row r="109" spans="1:12" ht="15" customHeight="1" x14ac:dyDescent="0.25">
      <c r="A109" s="90">
        <v>1</v>
      </c>
      <c r="B109" s="91">
        <v>2</v>
      </c>
      <c r="C109" s="92">
        <v>3</v>
      </c>
      <c r="D109" s="91">
        <v>4</v>
      </c>
      <c r="E109" s="91">
        <v>5</v>
      </c>
      <c r="F109" s="91">
        <v>6</v>
      </c>
      <c r="G109" s="91">
        <v>7</v>
      </c>
      <c r="H109" s="91">
        <v>8</v>
      </c>
      <c r="I109" s="91">
        <v>9</v>
      </c>
      <c r="J109" s="93">
        <v>10</v>
      </c>
      <c r="K109" s="91">
        <v>11</v>
      </c>
      <c r="L109" s="91">
        <v>12</v>
      </c>
    </row>
    <row r="110" spans="1:12" ht="15" customHeight="1" x14ac:dyDescent="0.25">
      <c r="A110" s="157" t="s">
        <v>32</v>
      </c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9"/>
    </row>
    <row r="111" spans="1:12" ht="15" customHeight="1" x14ac:dyDescent="0.25">
      <c r="A111" s="99" t="str">
        <f>"15/4"</f>
        <v>15/4</v>
      </c>
      <c r="B111" s="120" t="s">
        <v>90</v>
      </c>
      <c r="C111" s="100">
        <v>150</v>
      </c>
      <c r="D111" s="94">
        <v>4.5</v>
      </c>
      <c r="E111" s="94">
        <v>4</v>
      </c>
      <c r="F111" s="94">
        <v>23</v>
      </c>
      <c r="G111" s="95">
        <v>151</v>
      </c>
      <c r="H111" s="101">
        <v>86.4</v>
      </c>
      <c r="I111" s="101">
        <v>0.5</v>
      </c>
      <c r="J111" s="101">
        <v>0.08</v>
      </c>
      <c r="K111" s="101">
        <v>0.08</v>
      </c>
      <c r="L111" s="101">
        <v>0.3</v>
      </c>
    </row>
    <row r="112" spans="1:12" ht="15" customHeight="1" x14ac:dyDescent="0.25">
      <c r="A112" s="23" t="s">
        <v>72</v>
      </c>
      <c r="B112" s="19" t="s">
        <v>96</v>
      </c>
      <c r="C112" s="38">
        <v>40</v>
      </c>
      <c r="D112" s="52">
        <v>4.7</v>
      </c>
      <c r="E112" s="52">
        <v>7.6</v>
      </c>
      <c r="F112" s="52">
        <v>12.7</v>
      </c>
      <c r="G112" s="53">
        <v>138</v>
      </c>
      <c r="H112" s="52">
        <v>105</v>
      </c>
      <c r="I112" s="50">
        <v>0.4</v>
      </c>
      <c r="J112" s="24">
        <v>0.03</v>
      </c>
      <c r="K112" s="50">
        <v>0</v>
      </c>
      <c r="L112" s="50">
        <v>0.1</v>
      </c>
    </row>
    <row r="113" spans="1:12" ht="15" customHeight="1" x14ac:dyDescent="0.25">
      <c r="A113" s="23" t="s">
        <v>97</v>
      </c>
      <c r="B113" s="79" t="s">
        <v>30</v>
      </c>
      <c r="C113" s="38" t="str">
        <f>"200/5"</f>
        <v>200/5</v>
      </c>
      <c r="D113" s="50">
        <v>0.1</v>
      </c>
      <c r="E113" s="50">
        <v>0</v>
      </c>
      <c r="F113" s="50">
        <v>15.2</v>
      </c>
      <c r="G113" s="70">
        <v>61</v>
      </c>
      <c r="H113" s="69">
        <v>14.2</v>
      </c>
      <c r="I113" s="69">
        <v>0.4</v>
      </c>
      <c r="J113" s="50">
        <v>0</v>
      </c>
      <c r="K113" s="50">
        <v>0</v>
      </c>
      <c r="L113" s="69">
        <v>2.8</v>
      </c>
    </row>
    <row r="114" spans="1:12" ht="15" customHeight="1" x14ac:dyDescent="0.25">
      <c r="A114" s="23" t="s">
        <v>74</v>
      </c>
      <c r="B114" s="26" t="s">
        <v>73</v>
      </c>
      <c r="C114" s="38">
        <v>150</v>
      </c>
      <c r="D114" s="52">
        <v>1.4</v>
      </c>
      <c r="E114" s="52">
        <v>0.3</v>
      </c>
      <c r="F114" s="52">
        <v>12.2</v>
      </c>
      <c r="G114" s="53">
        <v>66</v>
      </c>
      <c r="H114" s="52">
        <v>51</v>
      </c>
      <c r="I114" s="50">
        <v>0.5</v>
      </c>
      <c r="J114" s="63">
        <v>0</v>
      </c>
      <c r="K114" s="50">
        <v>0</v>
      </c>
      <c r="L114" s="50">
        <v>90</v>
      </c>
    </row>
    <row r="115" spans="1:12" ht="15" customHeight="1" x14ac:dyDescent="0.25">
      <c r="A115" s="23" t="s">
        <v>59</v>
      </c>
      <c r="B115" s="19" t="s">
        <v>94</v>
      </c>
      <c r="C115" s="38">
        <v>20</v>
      </c>
      <c r="D115" s="52">
        <v>1.3</v>
      </c>
      <c r="E115" s="52">
        <v>0.1</v>
      </c>
      <c r="F115" s="52">
        <v>9.3000000000000007</v>
      </c>
      <c r="G115" s="53">
        <v>45</v>
      </c>
      <c r="H115" s="52">
        <v>0</v>
      </c>
      <c r="I115" s="50">
        <v>0</v>
      </c>
      <c r="J115" s="63">
        <v>0</v>
      </c>
      <c r="K115" s="50">
        <v>0</v>
      </c>
      <c r="L115" s="50">
        <v>0</v>
      </c>
    </row>
    <row r="116" spans="1:12" ht="15" customHeight="1" x14ac:dyDescent="0.25">
      <c r="A116" s="84"/>
      <c r="B116" s="25" t="s">
        <v>16</v>
      </c>
      <c r="C116" s="102">
        <v>565</v>
      </c>
      <c r="D116" s="102">
        <f t="shared" ref="D116:L116" si="13">SUM(D111:D115)</f>
        <v>12</v>
      </c>
      <c r="E116" s="102">
        <f t="shared" si="13"/>
        <v>12</v>
      </c>
      <c r="F116" s="102">
        <f t="shared" si="13"/>
        <v>72.400000000000006</v>
      </c>
      <c r="G116" s="103">
        <f t="shared" si="13"/>
        <v>461</v>
      </c>
      <c r="H116" s="102">
        <f t="shared" si="13"/>
        <v>256.60000000000002</v>
      </c>
      <c r="I116" s="102">
        <f t="shared" si="13"/>
        <v>1.8</v>
      </c>
      <c r="J116" s="104">
        <f t="shared" si="13"/>
        <v>0.11</v>
      </c>
      <c r="K116" s="104">
        <f t="shared" si="13"/>
        <v>0.08</v>
      </c>
      <c r="L116" s="102">
        <f t="shared" si="13"/>
        <v>93.2</v>
      </c>
    </row>
    <row r="117" spans="1:12" ht="15" customHeight="1" x14ac:dyDescent="0.25">
      <c r="A117" s="174" t="s">
        <v>33</v>
      </c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6"/>
    </row>
    <row r="118" spans="1:12" ht="15" customHeight="1" x14ac:dyDescent="0.25">
      <c r="A118" s="23" t="s">
        <v>110</v>
      </c>
      <c r="B118" s="19" t="s">
        <v>112</v>
      </c>
      <c r="C118" s="69">
        <v>60</v>
      </c>
      <c r="D118" s="69">
        <v>1.3</v>
      </c>
      <c r="E118" s="69">
        <v>0.2</v>
      </c>
      <c r="F118" s="69">
        <v>6.6</v>
      </c>
      <c r="G118" s="69">
        <v>35</v>
      </c>
      <c r="H118" s="69">
        <v>0</v>
      </c>
      <c r="I118" s="69">
        <v>0</v>
      </c>
      <c r="J118" s="69">
        <v>0</v>
      </c>
      <c r="K118" s="69">
        <v>0</v>
      </c>
      <c r="L118" s="69">
        <v>0</v>
      </c>
    </row>
    <row r="119" spans="1:12" ht="15" customHeight="1" x14ac:dyDescent="0.25">
      <c r="A119" s="13" t="s">
        <v>128</v>
      </c>
      <c r="B119" s="9" t="s">
        <v>129</v>
      </c>
      <c r="C119" s="40">
        <v>7</v>
      </c>
      <c r="D119" s="56">
        <v>0.1</v>
      </c>
      <c r="E119" s="3">
        <v>0.01</v>
      </c>
      <c r="F119" s="56">
        <v>0.7</v>
      </c>
      <c r="G119" s="57">
        <v>3</v>
      </c>
      <c r="H119" s="56">
        <v>1.9</v>
      </c>
      <c r="I119" s="15">
        <v>0.05</v>
      </c>
      <c r="J119" s="76">
        <v>0</v>
      </c>
      <c r="K119" s="60">
        <v>0</v>
      </c>
      <c r="L119" s="60">
        <v>0.3</v>
      </c>
    </row>
    <row r="120" spans="1:12" ht="15" customHeight="1" x14ac:dyDescent="0.25">
      <c r="A120" s="23" t="str">
        <f>"22/2"</f>
        <v>22/2</v>
      </c>
      <c r="B120" s="80" t="s">
        <v>40</v>
      </c>
      <c r="C120" s="38">
        <v>200</v>
      </c>
      <c r="D120" s="52">
        <v>1.9</v>
      </c>
      <c r="E120" s="52">
        <v>3</v>
      </c>
      <c r="F120" s="52">
        <v>11.7</v>
      </c>
      <c r="G120" s="53">
        <v>85</v>
      </c>
      <c r="H120" s="52">
        <v>9.4</v>
      </c>
      <c r="I120" s="52">
        <v>0.4</v>
      </c>
      <c r="J120" s="55">
        <v>0</v>
      </c>
      <c r="K120" s="54">
        <v>0</v>
      </c>
      <c r="L120" s="54">
        <v>0.4</v>
      </c>
    </row>
    <row r="121" spans="1:12" ht="15" customHeight="1" x14ac:dyDescent="0.25">
      <c r="A121" s="13" t="s">
        <v>65</v>
      </c>
      <c r="B121" s="117" t="s">
        <v>43</v>
      </c>
      <c r="C121" s="39">
        <v>20</v>
      </c>
      <c r="D121" s="3">
        <v>4.7</v>
      </c>
      <c r="E121" s="3">
        <v>4.5</v>
      </c>
      <c r="F121" s="3">
        <v>0</v>
      </c>
      <c r="G121" s="3">
        <v>59</v>
      </c>
      <c r="H121" s="3">
        <v>3.9</v>
      </c>
      <c r="I121" s="3">
        <v>0.4</v>
      </c>
      <c r="J121" s="118">
        <v>0</v>
      </c>
      <c r="K121" s="119">
        <v>0</v>
      </c>
      <c r="L121" s="119">
        <v>0.2</v>
      </c>
    </row>
    <row r="122" spans="1:12" ht="15" customHeight="1" x14ac:dyDescent="0.25">
      <c r="A122" s="13" t="s">
        <v>125</v>
      </c>
      <c r="B122" s="117" t="s">
        <v>126</v>
      </c>
      <c r="C122" s="39">
        <v>90</v>
      </c>
      <c r="D122" s="3">
        <v>10.17</v>
      </c>
      <c r="E122" s="3">
        <v>19.440000000000001</v>
      </c>
      <c r="F122" s="3">
        <v>5.76</v>
      </c>
      <c r="G122" s="3">
        <v>238.5</v>
      </c>
      <c r="H122" s="3">
        <v>6.75</v>
      </c>
      <c r="I122" s="3">
        <v>1.1000000000000001</v>
      </c>
      <c r="J122" s="118">
        <v>0.36</v>
      </c>
      <c r="K122" s="119">
        <v>0.11</v>
      </c>
      <c r="L122" s="119">
        <v>0</v>
      </c>
    </row>
    <row r="123" spans="1:12" ht="15" customHeight="1" x14ac:dyDescent="0.25">
      <c r="A123" s="23" t="s">
        <v>120</v>
      </c>
      <c r="B123" s="22" t="s">
        <v>121</v>
      </c>
      <c r="C123" s="38">
        <v>150</v>
      </c>
      <c r="D123" s="52">
        <v>2.4500000000000002</v>
      </c>
      <c r="E123" s="52">
        <v>4</v>
      </c>
      <c r="F123" s="52">
        <v>14.6</v>
      </c>
      <c r="G123" s="53">
        <v>110</v>
      </c>
      <c r="H123" s="52">
        <v>36.75</v>
      </c>
      <c r="I123" s="50">
        <v>1.05</v>
      </c>
      <c r="J123" s="63">
        <v>0.1</v>
      </c>
      <c r="K123" s="50">
        <v>0.1</v>
      </c>
      <c r="L123" s="50">
        <v>10.65</v>
      </c>
    </row>
    <row r="124" spans="1:12" ht="15" customHeight="1" x14ac:dyDescent="0.25">
      <c r="A124" s="13" t="str">
        <f>"6/10"</f>
        <v>6/10</v>
      </c>
      <c r="B124" s="19" t="s">
        <v>104</v>
      </c>
      <c r="C124" s="39">
        <v>200</v>
      </c>
      <c r="D124" s="56">
        <v>1</v>
      </c>
      <c r="E124" s="56">
        <v>0.1</v>
      </c>
      <c r="F124" s="56">
        <v>19.8</v>
      </c>
      <c r="G124" s="57">
        <v>88</v>
      </c>
      <c r="H124" s="56">
        <v>31.3</v>
      </c>
      <c r="I124" s="56">
        <v>0.6</v>
      </c>
      <c r="J124" s="58">
        <v>0</v>
      </c>
      <c r="K124" s="59">
        <v>0</v>
      </c>
      <c r="L124" s="59">
        <v>0.3</v>
      </c>
    </row>
    <row r="125" spans="1:12" ht="15" customHeight="1" x14ac:dyDescent="0.25">
      <c r="A125" s="23" t="s">
        <v>59</v>
      </c>
      <c r="B125" s="19" t="s">
        <v>94</v>
      </c>
      <c r="C125" s="38">
        <v>45</v>
      </c>
      <c r="D125" s="52">
        <v>2.9</v>
      </c>
      <c r="E125" s="52">
        <v>0.2</v>
      </c>
      <c r="F125" s="52">
        <v>20.9</v>
      </c>
      <c r="G125" s="53">
        <v>101</v>
      </c>
      <c r="H125" s="52">
        <v>0</v>
      </c>
      <c r="I125" s="50">
        <v>0</v>
      </c>
      <c r="J125" s="63">
        <v>0</v>
      </c>
      <c r="K125" s="50">
        <v>0</v>
      </c>
      <c r="L125" s="50">
        <v>0</v>
      </c>
    </row>
    <row r="126" spans="1:12" ht="15" customHeight="1" x14ac:dyDescent="0.25">
      <c r="A126" s="23" t="s">
        <v>60</v>
      </c>
      <c r="B126" s="19" t="s">
        <v>27</v>
      </c>
      <c r="C126" s="38">
        <v>45</v>
      </c>
      <c r="D126" s="52">
        <v>2.9</v>
      </c>
      <c r="E126" s="52">
        <v>0.5</v>
      </c>
      <c r="F126" s="52">
        <v>15.1</v>
      </c>
      <c r="G126" s="53">
        <v>88</v>
      </c>
      <c r="H126" s="52">
        <v>15.8</v>
      </c>
      <c r="I126" s="52">
        <v>1.8</v>
      </c>
      <c r="J126" s="55">
        <v>0</v>
      </c>
      <c r="K126" s="50">
        <v>0</v>
      </c>
      <c r="L126" s="50">
        <v>0</v>
      </c>
    </row>
    <row r="127" spans="1:12" ht="15" customHeight="1" x14ac:dyDescent="0.25">
      <c r="A127" s="23"/>
      <c r="B127" s="25" t="s">
        <v>16</v>
      </c>
      <c r="C127" s="102">
        <f>SUM(C118:C126)</f>
        <v>817</v>
      </c>
      <c r="D127" s="102">
        <f t="shared" ref="D127:L127" si="14">SUM(D118:D126)</f>
        <v>27.419999999999998</v>
      </c>
      <c r="E127" s="102">
        <f t="shared" si="14"/>
        <v>31.950000000000003</v>
      </c>
      <c r="F127" s="102">
        <f t="shared" si="14"/>
        <v>95.16</v>
      </c>
      <c r="G127" s="102">
        <f t="shared" si="14"/>
        <v>807.5</v>
      </c>
      <c r="H127" s="102">
        <f t="shared" si="14"/>
        <v>105.8</v>
      </c>
      <c r="I127" s="102">
        <f t="shared" si="14"/>
        <v>5.4</v>
      </c>
      <c r="J127" s="102">
        <f t="shared" si="14"/>
        <v>0.45999999999999996</v>
      </c>
      <c r="K127" s="102">
        <f t="shared" si="14"/>
        <v>0.21000000000000002</v>
      </c>
      <c r="L127" s="102">
        <f t="shared" si="14"/>
        <v>11.850000000000001</v>
      </c>
    </row>
    <row r="128" spans="1:12" ht="15" customHeight="1" x14ac:dyDescent="0.25">
      <c r="A128" s="84"/>
      <c r="B128" s="25" t="s">
        <v>17</v>
      </c>
      <c r="C128" s="81">
        <f>C116+C127</f>
        <v>1382</v>
      </c>
      <c r="D128" s="81">
        <f>D116+D127</f>
        <v>39.42</v>
      </c>
      <c r="E128" s="83">
        <f t="shared" ref="E128:L128" si="15">E116+E127</f>
        <v>43.95</v>
      </c>
      <c r="F128" s="81">
        <f t="shared" si="15"/>
        <v>167.56</v>
      </c>
      <c r="G128" s="82">
        <f t="shared" si="15"/>
        <v>1268.5</v>
      </c>
      <c r="H128" s="81">
        <f t="shared" si="15"/>
        <v>362.40000000000003</v>
      </c>
      <c r="I128" s="83">
        <f t="shared" si="15"/>
        <v>7.2</v>
      </c>
      <c r="J128" s="83">
        <f t="shared" si="15"/>
        <v>0.56999999999999995</v>
      </c>
      <c r="K128" s="83">
        <f t="shared" si="15"/>
        <v>0.29000000000000004</v>
      </c>
      <c r="L128" s="81">
        <f t="shared" si="15"/>
        <v>105.05000000000001</v>
      </c>
    </row>
    <row r="129" spans="1:12" ht="15" customHeight="1" x14ac:dyDescent="0.25">
      <c r="A129" s="86"/>
      <c r="B129" s="87"/>
      <c r="C129" s="125" t="s">
        <v>0</v>
      </c>
      <c r="D129" s="123"/>
      <c r="E129" s="177" t="s">
        <v>21</v>
      </c>
      <c r="F129" s="177"/>
      <c r="G129" s="123"/>
      <c r="H129" s="123"/>
      <c r="I129" s="123"/>
      <c r="J129" s="87"/>
      <c r="K129" s="87"/>
      <c r="L129" s="87"/>
    </row>
    <row r="130" spans="1:12" ht="15" customHeight="1" x14ac:dyDescent="0.25">
      <c r="A130" s="86"/>
      <c r="B130" s="87"/>
      <c r="C130" s="125" t="s">
        <v>1</v>
      </c>
      <c r="D130" s="123"/>
      <c r="E130" s="179" t="s">
        <v>29</v>
      </c>
      <c r="F130" s="179"/>
      <c r="G130" s="123"/>
      <c r="H130" s="123"/>
      <c r="I130" s="123"/>
      <c r="J130" s="87"/>
      <c r="K130" s="87"/>
      <c r="L130" s="87"/>
    </row>
    <row r="131" spans="1:12" ht="15" customHeight="1" x14ac:dyDescent="0.25">
      <c r="A131" s="86"/>
      <c r="B131" s="108"/>
      <c r="C131" s="125" t="s">
        <v>2</v>
      </c>
      <c r="D131" s="123"/>
      <c r="E131" s="143" t="s">
        <v>127</v>
      </c>
      <c r="F131" s="143"/>
      <c r="G131" s="123"/>
      <c r="H131" s="123"/>
      <c r="I131" s="123"/>
      <c r="J131" s="87"/>
      <c r="K131" s="87"/>
      <c r="L131" s="87"/>
    </row>
    <row r="132" spans="1:12" ht="15" customHeight="1" x14ac:dyDescent="0.25">
      <c r="A132" s="86"/>
      <c r="B132" s="87"/>
      <c r="C132" s="178" t="s">
        <v>46</v>
      </c>
      <c r="D132" s="178"/>
      <c r="E132" s="178"/>
      <c r="F132" s="178"/>
      <c r="G132" s="179"/>
      <c r="H132" s="179"/>
      <c r="I132" s="123"/>
      <c r="J132" s="87"/>
      <c r="K132" s="87"/>
      <c r="L132" s="87"/>
    </row>
    <row r="133" spans="1:12" ht="15" customHeight="1" x14ac:dyDescent="0.25">
      <c r="A133" s="180" t="s">
        <v>3</v>
      </c>
      <c r="B133" s="184" t="s">
        <v>4</v>
      </c>
      <c r="C133" s="182" t="s">
        <v>5</v>
      </c>
      <c r="D133" s="124" t="s">
        <v>6</v>
      </c>
      <c r="E133" s="124" t="s">
        <v>7</v>
      </c>
      <c r="F133" s="184" t="s">
        <v>8</v>
      </c>
      <c r="G133" s="186" t="s">
        <v>9</v>
      </c>
      <c r="H133" s="188" t="s">
        <v>35</v>
      </c>
      <c r="I133" s="189"/>
      <c r="J133" s="171" t="s">
        <v>10</v>
      </c>
      <c r="K133" s="172"/>
      <c r="L133" s="173"/>
    </row>
    <row r="134" spans="1:12" ht="15" customHeight="1" x14ac:dyDescent="0.25">
      <c r="A134" s="180"/>
      <c r="B134" s="185"/>
      <c r="C134" s="183"/>
      <c r="D134" s="88" t="s">
        <v>11</v>
      </c>
      <c r="E134" s="88" t="s">
        <v>11</v>
      </c>
      <c r="F134" s="185"/>
      <c r="G134" s="187"/>
      <c r="H134" s="88" t="s">
        <v>12</v>
      </c>
      <c r="I134" s="88" t="s">
        <v>13</v>
      </c>
      <c r="J134" s="124" t="s">
        <v>14</v>
      </c>
      <c r="K134" s="88" t="s">
        <v>34</v>
      </c>
      <c r="L134" s="89" t="s">
        <v>15</v>
      </c>
    </row>
    <row r="135" spans="1:12" ht="15" customHeight="1" x14ac:dyDescent="0.25">
      <c r="A135" s="90">
        <v>1</v>
      </c>
      <c r="B135" s="91">
        <v>2</v>
      </c>
      <c r="C135" s="92">
        <v>3</v>
      </c>
      <c r="D135" s="91">
        <v>4</v>
      </c>
      <c r="E135" s="91">
        <v>5</v>
      </c>
      <c r="F135" s="91">
        <v>6</v>
      </c>
      <c r="G135" s="91">
        <v>7</v>
      </c>
      <c r="H135" s="91">
        <v>8</v>
      </c>
      <c r="I135" s="91">
        <v>9</v>
      </c>
      <c r="J135" s="93">
        <v>10</v>
      </c>
      <c r="K135" s="91">
        <v>11</v>
      </c>
      <c r="L135" s="91">
        <v>12</v>
      </c>
    </row>
    <row r="136" spans="1:12" ht="15" customHeight="1" x14ac:dyDescent="0.25">
      <c r="A136" s="157" t="s">
        <v>32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/>
    </row>
    <row r="137" spans="1:12" s="127" customFormat="1" ht="30" customHeight="1" x14ac:dyDescent="0.25">
      <c r="A137" s="46" t="s">
        <v>87</v>
      </c>
      <c r="B137" s="22" t="s">
        <v>81</v>
      </c>
      <c r="C137" s="109">
        <v>150</v>
      </c>
      <c r="D137" s="110">
        <v>3.8</v>
      </c>
      <c r="E137" s="110">
        <v>4.9000000000000004</v>
      </c>
      <c r="F137" s="110">
        <v>19.2</v>
      </c>
      <c r="G137" s="111">
        <v>137</v>
      </c>
      <c r="H137" s="110">
        <v>85.7</v>
      </c>
      <c r="I137" s="110">
        <v>0.4</v>
      </c>
      <c r="J137" s="112">
        <v>0.08</v>
      </c>
      <c r="K137" s="113">
        <v>0.08</v>
      </c>
      <c r="L137" s="110">
        <v>0.4</v>
      </c>
    </row>
    <row r="138" spans="1:12" ht="15" customHeight="1" x14ac:dyDescent="0.25">
      <c r="A138" s="23" t="str">
        <f>"36/10"</f>
        <v>36/10</v>
      </c>
      <c r="B138" s="19" t="s">
        <v>93</v>
      </c>
      <c r="C138" s="38">
        <v>200</v>
      </c>
      <c r="D138" s="52">
        <v>3.5</v>
      </c>
      <c r="E138" s="52">
        <v>3.4</v>
      </c>
      <c r="F138" s="52">
        <v>22.3</v>
      </c>
      <c r="G138" s="53">
        <v>133</v>
      </c>
      <c r="H138" s="52">
        <v>107.2</v>
      </c>
      <c r="I138" s="52">
        <v>0.8</v>
      </c>
      <c r="J138" s="55">
        <v>0</v>
      </c>
      <c r="K138" s="50">
        <v>0.1</v>
      </c>
      <c r="L138" s="50">
        <v>0.2</v>
      </c>
    </row>
    <row r="139" spans="1:12" ht="15" customHeight="1" x14ac:dyDescent="0.25">
      <c r="A139" s="23" t="s">
        <v>57</v>
      </c>
      <c r="B139" s="19" t="s">
        <v>83</v>
      </c>
      <c r="C139" s="98" t="str">
        <f>"20/15/10"</f>
        <v>20/15/10</v>
      </c>
      <c r="D139" s="52">
        <v>4.0999999999999996</v>
      </c>
      <c r="E139" s="52">
        <v>13.7</v>
      </c>
      <c r="F139" s="52">
        <v>9.5</v>
      </c>
      <c r="G139" s="53">
        <v>179</v>
      </c>
      <c r="H139" s="52">
        <v>103.6</v>
      </c>
      <c r="I139" s="50">
        <v>0.1</v>
      </c>
      <c r="J139" s="63">
        <v>0</v>
      </c>
      <c r="K139" s="50">
        <v>0</v>
      </c>
      <c r="L139" s="50">
        <v>0.1</v>
      </c>
    </row>
    <row r="140" spans="1:12" ht="15" customHeight="1" x14ac:dyDescent="0.25">
      <c r="A140" s="23" t="s">
        <v>62</v>
      </c>
      <c r="B140" s="26" t="s">
        <v>95</v>
      </c>
      <c r="C140" s="70">
        <v>100</v>
      </c>
      <c r="D140" s="52">
        <v>0.4</v>
      </c>
      <c r="E140" s="52">
        <v>0.4</v>
      </c>
      <c r="F140" s="52">
        <v>9.8000000000000007</v>
      </c>
      <c r="G140" s="53">
        <v>49</v>
      </c>
      <c r="H140" s="52">
        <v>16</v>
      </c>
      <c r="I140" s="50">
        <v>2.2000000000000002</v>
      </c>
      <c r="J140" s="63">
        <v>0</v>
      </c>
      <c r="K140" s="50">
        <v>0</v>
      </c>
      <c r="L140" s="50">
        <v>10</v>
      </c>
    </row>
    <row r="141" spans="1:12" ht="15" customHeight="1" x14ac:dyDescent="0.25">
      <c r="A141" s="23" t="s">
        <v>59</v>
      </c>
      <c r="B141" s="19" t="s">
        <v>94</v>
      </c>
      <c r="C141" s="38">
        <v>20</v>
      </c>
      <c r="D141" s="52">
        <v>1.3</v>
      </c>
      <c r="E141" s="52">
        <v>0.1</v>
      </c>
      <c r="F141" s="52">
        <v>9.3000000000000007</v>
      </c>
      <c r="G141" s="53">
        <v>45</v>
      </c>
      <c r="H141" s="52">
        <v>0</v>
      </c>
      <c r="I141" s="50">
        <v>0</v>
      </c>
      <c r="J141" s="63">
        <v>0</v>
      </c>
      <c r="K141" s="50">
        <v>0</v>
      </c>
      <c r="L141" s="50">
        <v>0</v>
      </c>
    </row>
    <row r="142" spans="1:12" ht="15" customHeight="1" x14ac:dyDescent="0.25">
      <c r="A142" s="46"/>
      <c r="B142" s="85" t="s">
        <v>16</v>
      </c>
      <c r="C142" s="102">
        <v>515</v>
      </c>
      <c r="D142" s="102">
        <f>SUM(D137:D141)</f>
        <v>13.1</v>
      </c>
      <c r="E142" s="102">
        <f t="shared" ref="E142:L142" si="16">SUM(E137:E141)</f>
        <v>22.5</v>
      </c>
      <c r="F142" s="102">
        <f t="shared" si="16"/>
        <v>70.099999999999994</v>
      </c>
      <c r="G142" s="103">
        <f t="shared" si="16"/>
        <v>543</v>
      </c>
      <c r="H142" s="102">
        <f t="shared" si="16"/>
        <v>312.5</v>
      </c>
      <c r="I142" s="102">
        <f t="shared" si="16"/>
        <v>3.5000000000000004</v>
      </c>
      <c r="J142" s="104">
        <f t="shared" si="16"/>
        <v>0.08</v>
      </c>
      <c r="K142" s="104">
        <f t="shared" si="16"/>
        <v>0.18</v>
      </c>
      <c r="L142" s="102">
        <f t="shared" si="16"/>
        <v>10.7</v>
      </c>
    </row>
    <row r="143" spans="1:12" ht="15" customHeight="1" x14ac:dyDescent="0.25">
      <c r="A143" s="174" t="s">
        <v>33</v>
      </c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6"/>
    </row>
    <row r="144" spans="1:12" ht="15" customHeight="1" x14ac:dyDescent="0.25">
      <c r="A144" s="13" t="s">
        <v>128</v>
      </c>
      <c r="B144" s="25" t="s">
        <v>130</v>
      </c>
      <c r="C144" s="40">
        <v>5</v>
      </c>
      <c r="D144" s="65">
        <v>0.3</v>
      </c>
      <c r="E144" s="10">
        <v>0.02</v>
      </c>
      <c r="F144" s="65">
        <v>0.2</v>
      </c>
      <c r="G144" s="66">
        <v>7</v>
      </c>
      <c r="H144" s="65">
        <v>7.9</v>
      </c>
      <c r="I144" s="10">
        <v>7.0000000000000007E-2</v>
      </c>
      <c r="J144" s="73">
        <v>0</v>
      </c>
      <c r="K144" s="59">
        <v>0</v>
      </c>
      <c r="L144" s="59">
        <v>0.2</v>
      </c>
    </row>
    <row r="145" spans="1:12" ht="15" customHeight="1" x14ac:dyDescent="0.25">
      <c r="A145" s="23" t="s">
        <v>80</v>
      </c>
      <c r="B145" s="22" t="s">
        <v>84</v>
      </c>
      <c r="C145" s="38">
        <v>200</v>
      </c>
      <c r="D145" s="52">
        <v>1.5</v>
      </c>
      <c r="E145" s="52">
        <v>2.4</v>
      </c>
      <c r="F145" s="52">
        <v>6.4</v>
      </c>
      <c r="G145" s="53">
        <v>59</v>
      </c>
      <c r="H145" s="52">
        <v>31.7</v>
      </c>
      <c r="I145" s="52">
        <v>0.6</v>
      </c>
      <c r="J145" s="20">
        <v>0</v>
      </c>
      <c r="K145" s="21">
        <v>0</v>
      </c>
      <c r="L145" s="50">
        <v>11.1</v>
      </c>
    </row>
    <row r="146" spans="1:12" ht="15" customHeight="1" x14ac:dyDescent="0.25">
      <c r="A146" s="23" t="s">
        <v>65</v>
      </c>
      <c r="B146" s="22" t="s">
        <v>43</v>
      </c>
      <c r="C146" s="38">
        <v>20</v>
      </c>
      <c r="D146" s="52">
        <v>4.7</v>
      </c>
      <c r="E146" s="52">
        <v>4.5</v>
      </c>
      <c r="F146" s="52">
        <v>0</v>
      </c>
      <c r="G146" s="53">
        <v>59</v>
      </c>
      <c r="H146" s="52">
        <v>2.2999999999999998</v>
      </c>
      <c r="I146" s="52">
        <v>0.7</v>
      </c>
      <c r="J146" s="21">
        <v>0</v>
      </c>
      <c r="K146" s="21">
        <v>0</v>
      </c>
      <c r="L146" s="50">
        <v>0</v>
      </c>
    </row>
    <row r="147" spans="1:12" ht="15" customHeight="1" x14ac:dyDescent="0.25">
      <c r="A147" s="23" t="s">
        <v>91</v>
      </c>
      <c r="B147" s="22" t="s">
        <v>82</v>
      </c>
      <c r="C147" s="38">
        <v>100</v>
      </c>
      <c r="D147" s="52">
        <v>14.8</v>
      </c>
      <c r="E147" s="52">
        <v>12.4</v>
      </c>
      <c r="F147" s="52">
        <v>9.1</v>
      </c>
      <c r="G147" s="53">
        <v>209</v>
      </c>
      <c r="H147" s="52">
        <v>40</v>
      </c>
      <c r="I147" s="52">
        <v>1.2</v>
      </c>
      <c r="J147" s="55">
        <v>0.1</v>
      </c>
      <c r="K147" s="50">
        <v>0.1</v>
      </c>
      <c r="L147" s="50">
        <v>0.3</v>
      </c>
    </row>
    <row r="148" spans="1:12" ht="15" customHeight="1" x14ac:dyDescent="0.25">
      <c r="A148" s="23">
        <v>242</v>
      </c>
      <c r="B148" s="22" t="s">
        <v>50</v>
      </c>
      <c r="C148" s="38">
        <v>150</v>
      </c>
      <c r="D148" s="52">
        <v>4.5999999999999996</v>
      </c>
      <c r="E148" s="52">
        <v>6.8</v>
      </c>
      <c r="F148" s="52">
        <v>31.5</v>
      </c>
      <c r="G148" s="53">
        <v>209</v>
      </c>
      <c r="H148" s="52">
        <v>19.5</v>
      </c>
      <c r="I148" s="52">
        <v>0.9</v>
      </c>
      <c r="J148" s="21">
        <v>0.08</v>
      </c>
      <c r="K148" s="55">
        <v>0</v>
      </c>
      <c r="L148" s="54">
        <v>0</v>
      </c>
    </row>
    <row r="149" spans="1:12" ht="15" customHeight="1" x14ac:dyDescent="0.25">
      <c r="A149" s="23" t="s">
        <v>123</v>
      </c>
      <c r="B149" s="22" t="s">
        <v>124</v>
      </c>
      <c r="C149" s="38">
        <v>50</v>
      </c>
      <c r="D149" s="20">
        <v>0.54</v>
      </c>
      <c r="E149" s="20">
        <v>1.87</v>
      </c>
      <c r="F149" s="20">
        <v>3.47</v>
      </c>
      <c r="G149" s="20">
        <v>32.799999999999997</v>
      </c>
      <c r="H149" s="20">
        <v>2.25</v>
      </c>
      <c r="I149" s="20">
        <v>0.19</v>
      </c>
      <c r="J149" s="21">
        <v>0.06</v>
      </c>
      <c r="K149" s="21">
        <v>0</v>
      </c>
      <c r="L149" s="113">
        <v>0.78</v>
      </c>
    </row>
    <row r="150" spans="1:12" ht="15" customHeight="1" x14ac:dyDescent="0.25">
      <c r="A150" s="13" t="str">
        <f>"6/10"</f>
        <v>6/10</v>
      </c>
      <c r="B150" s="19" t="s">
        <v>104</v>
      </c>
      <c r="C150" s="39">
        <v>200</v>
      </c>
      <c r="D150" s="56">
        <v>1</v>
      </c>
      <c r="E150" s="56">
        <v>0.1</v>
      </c>
      <c r="F150" s="56">
        <v>19.8</v>
      </c>
      <c r="G150" s="57">
        <v>88</v>
      </c>
      <c r="H150" s="56">
        <v>31.3</v>
      </c>
      <c r="I150" s="56">
        <v>0.6</v>
      </c>
      <c r="J150" s="58">
        <v>0</v>
      </c>
      <c r="K150" s="59">
        <v>0</v>
      </c>
      <c r="L150" s="59">
        <v>0.3</v>
      </c>
    </row>
    <row r="151" spans="1:12" ht="15" customHeight="1" x14ac:dyDescent="0.25">
      <c r="A151" s="23" t="s">
        <v>59</v>
      </c>
      <c r="B151" s="19" t="s">
        <v>94</v>
      </c>
      <c r="C151" s="38">
        <v>40</v>
      </c>
      <c r="D151" s="52">
        <v>2.6</v>
      </c>
      <c r="E151" s="52">
        <v>0.2</v>
      </c>
      <c r="F151" s="52">
        <v>18.600000000000001</v>
      </c>
      <c r="G151" s="53">
        <v>90</v>
      </c>
      <c r="H151" s="52">
        <v>0</v>
      </c>
      <c r="I151" s="50">
        <v>0</v>
      </c>
      <c r="J151" s="63">
        <v>0</v>
      </c>
      <c r="K151" s="50">
        <v>0</v>
      </c>
      <c r="L151" s="50">
        <v>0</v>
      </c>
    </row>
    <row r="152" spans="1:12" ht="15" customHeight="1" x14ac:dyDescent="0.25">
      <c r="A152" s="23" t="s">
        <v>60</v>
      </c>
      <c r="B152" s="19" t="s">
        <v>27</v>
      </c>
      <c r="C152" s="38">
        <v>45</v>
      </c>
      <c r="D152" s="52">
        <v>2.9</v>
      </c>
      <c r="E152" s="52">
        <v>0.5</v>
      </c>
      <c r="F152" s="52">
        <v>15.1</v>
      </c>
      <c r="G152" s="53">
        <v>88</v>
      </c>
      <c r="H152" s="52">
        <v>15.8</v>
      </c>
      <c r="I152" s="52">
        <v>1.8</v>
      </c>
      <c r="J152" s="55">
        <v>0</v>
      </c>
      <c r="K152" s="50">
        <v>0</v>
      </c>
      <c r="L152" s="50">
        <v>0</v>
      </c>
    </row>
    <row r="153" spans="1:12" ht="15" customHeight="1" x14ac:dyDescent="0.25">
      <c r="A153" s="23"/>
      <c r="B153" s="25" t="s">
        <v>16</v>
      </c>
      <c r="C153" s="81">
        <f>SUM(C144:C152)</f>
        <v>810</v>
      </c>
      <c r="D153" s="81">
        <f>SUM(D144:D152)</f>
        <v>32.94</v>
      </c>
      <c r="E153" s="83">
        <f t="shared" ref="E153:L153" si="17">SUM(E144:E152)</f>
        <v>28.790000000000003</v>
      </c>
      <c r="F153" s="81">
        <f t="shared" si="17"/>
        <v>104.16999999999999</v>
      </c>
      <c r="G153" s="82">
        <f t="shared" si="17"/>
        <v>841.8</v>
      </c>
      <c r="H153" s="81">
        <f t="shared" si="17"/>
        <v>150.75000000000003</v>
      </c>
      <c r="I153" s="81">
        <f t="shared" si="17"/>
        <v>6.06</v>
      </c>
      <c r="J153" s="83">
        <f t="shared" si="17"/>
        <v>0.24</v>
      </c>
      <c r="K153" s="83">
        <f t="shared" si="17"/>
        <v>0.1</v>
      </c>
      <c r="L153" s="81">
        <f t="shared" si="17"/>
        <v>12.68</v>
      </c>
    </row>
    <row r="154" spans="1:12" ht="15" customHeight="1" x14ac:dyDescent="0.25">
      <c r="A154" s="23"/>
      <c r="B154" s="25" t="s">
        <v>17</v>
      </c>
      <c r="C154" s="102">
        <f>C142+C153</f>
        <v>1325</v>
      </c>
      <c r="D154" s="102">
        <f>D142+D153</f>
        <v>46.04</v>
      </c>
      <c r="E154" s="104">
        <f t="shared" ref="E154:L154" si="18">E142+E153</f>
        <v>51.290000000000006</v>
      </c>
      <c r="F154" s="102">
        <f t="shared" si="18"/>
        <v>174.26999999999998</v>
      </c>
      <c r="G154" s="103">
        <f t="shared" si="18"/>
        <v>1384.8</v>
      </c>
      <c r="H154" s="102">
        <f t="shared" si="18"/>
        <v>463.25</v>
      </c>
      <c r="I154" s="102">
        <f t="shared" si="18"/>
        <v>9.56</v>
      </c>
      <c r="J154" s="104">
        <f t="shared" si="18"/>
        <v>0.32</v>
      </c>
      <c r="K154" s="104">
        <f t="shared" si="18"/>
        <v>0.28000000000000003</v>
      </c>
      <c r="L154" s="102">
        <f t="shared" si="18"/>
        <v>23.38</v>
      </c>
    </row>
    <row r="155" spans="1:12" ht="15" customHeight="1" x14ac:dyDescent="0.25">
      <c r="A155" s="97"/>
      <c r="B155" s="87"/>
      <c r="C155" s="125" t="s">
        <v>0</v>
      </c>
      <c r="D155" s="123"/>
      <c r="E155" s="177" t="s">
        <v>22</v>
      </c>
      <c r="F155" s="177"/>
      <c r="G155" s="123"/>
      <c r="H155" s="123"/>
      <c r="I155" s="123"/>
      <c r="J155" s="87"/>
      <c r="K155" s="87"/>
      <c r="L155" s="87"/>
    </row>
    <row r="156" spans="1:12" ht="15" customHeight="1" x14ac:dyDescent="0.25">
      <c r="A156" s="97"/>
      <c r="B156" s="87"/>
      <c r="C156" s="125" t="s">
        <v>1</v>
      </c>
      <c r="D156" s="123"/>
      <c r="E156" s="179" t="s">
        <v>29</v>
      </c>
      <c r="F156" s="179"/>
      <c r="G156" s="123"/>
      <c r="H156" s="123"/>
      <c r="I156" s="123"/>
      <c r="J156" s="87"/>
      <c r="K156" s="87"/>
      <c r="L156" s="87"/>
    </row>
    <row r="157" spans="1:12" ht="15" customHeight="1" x14ac:dyDescent="0.25">
      <c r="A157" s="97"/>
      <c r="B157" s="87"/>
      <c r="C157" s="125" t="s">
        <v>2</v>
      </c>
      <c r="D157" s="123"/>
      <c r="E157" s="143" t="s">
        <v>127</v>
      </c>
      <c r="F157" s="143"/>
      <c r="G157" s="123"/>
      <c r="H157" s="123"/>
      <c r="I157" s="123"/>
      <c r="J157" s="87"/>
      <c r="K157" s="87"/>
      <c r="L157" s="87"/>
    </row>
    <row r="158" spans="1:12" ht="15" customHeight="1" x14ac:dyDescent="0.25">
      <c r="A158" s="97"/>
      <c r="B158" s="87"/>
      <c r="C158" s="178" t="s">
        <v>46</v>
      </c>
      <c r="D158" s="178"/>
      <c r="E158" s="178"/>
      <c r="F158" s="178"/>
      <c r="G158" s="179"/>
      <c r="H158" s="179"/>
      <c r="I158" s="123"/>
      <c r="J158" s="87"/>
      <c r="K158" s="87"/>
      <c r="L158" s="87"/>
    </row>
    <row r="159" spans="1:12" ht="15" customHeight="1" x14ac:dyDescent="0.25">
      <c r="A159" s="180" t="s">
        <v>3</v>
      </c>
      <c r="B159" s="181" t="s">
        <v>4</v>
      </c>
      <c r="C159" s="182" t="s">
        <v>5</v>
      </c>
      <c r="D159" s="124" t="s">
        <v>6</v>
      </c>
      <c r="E159" s="124" t="s">
        <v>7</v>
      </c>
      <c r="F159" s="184" t="s">
        <v>8</v>
      </c>
      <c r="G159" s="186" t="s">
        <v>9</v>
      </c>
      <c r="H159" s="188" t="s">
        <v>35</v>
      </c>
      <c r="I159" s="189"/>
      <c r="J159" s="171" t="s">
        <v>10</v>
      </c>
      <c r="K159" s="172"/>
      <c r="L159" s="173"/>
    </row>
    <row r="160" spans="1:12" ht="15" customHeight="1" x14ac:dyDescent="0.25">
      <c r="A160" s="180"/>
      <c r="B160" s="181"/>
      <c r="C160" s="183"/>
      <c r="D160" s="88" t="s">
        <v>11</v>
      </c>
      <c r="E160" s="88" t="s">
        <v>11</v>
      </c>
      <c r="F160" s="185"/>
      <c r="G160" s="187"/>
      <c r="H160" s="88" t="s">
        <v>12</v>
      </c>
      <c r="I160" s="88" t="s">
        <v>13</v>
      </c>
      <c r="J160" s="124" t="s">
        <v>14</v>
      </c>
      <c r="K160" s="88" t="s">
        <v>34</v>
      </c>
      <c r="L160" s="89" t="s">
        <v>15</v>
      </c>
    </row>
    <row r="161" spans="1:12" ht="15" customHeight="1" x14ac:dyDescent="0.25">
      <c r="A161" s="90">
        <v>1</v>
      </c>
      <c r="B161" s="91">
        <v>2</v>
      </c>
      <c r="C161" s="92">
        <v>3</v>
      </c>
      <c r="D161" s="91">
        <v>4</v>
      </c>
      <c r="E161" s="91">
        <v>5</v>
      </c>
      <c r="F161" s="91">
        <v>6</v>
      </c>
      <c r="G161" s="91">
        <v>7</v>
      </c>
      <c r="H161" s="91">
        <v>8</v>
      </c>
      <c r="I161" s="91">
        <v>9</v>
      </c>
      <c r="J161" s="93">
        <v>10</v>
      </c>
      <c r="K161" s="91">
        <v>11</v>
      </c>
      <c r="L161" s="91">
        <v>12</v>
      </c>
    </row>
    <row r="162" spans="1:12" ht="15" customHeight="1" x14ac:dyDescent="0.25">
      <c r="A162" s="157" t="s">
        <v>32</v>
      </c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9"/>
    </row>
    <row r="163" spans="1:12" ht="15" customHeight="1" x14ac:dyDescent="0.25">
      <c r="A163" s="46" t="str">
        <f>"5/4"</f>
        <v>5/4</v>
      </c>
      <c r="B163" s="19" t="s">
        <v>86</v>
      </c>
      <c r="C163" s="38">
        <v>150</v>
      </c>
      <c r="D163" s="114">
        <v>4.0999999999999996</v>
      </c>
      <c r="E163" s="52">
        <v>4.3</v>
      </c>
      <c r="F163" s="52">
        <v>22.5</v>
      </c>
      <c r="G163" s="53">
        <v>147</v>
      </c>
      <c r="H163" s="52">
        <v>76.7</v>
      </c>
      <c r="I163" s="52">
        <v>0.3</v>
      </c>
      <c r="J163" s="21">
        <v>0.08</v>
      </c>
      <c r="K163" s="96">
        <v>0.08</v>
      </c>
      <c r="L163" s="50">
        <v>0.3</v>
      </c>
    </row>
    <row r="164" spans="1:12" ht="15" customHeight="1" x14ac:dyDescent="0.25">
      <c r="A164" s="23"/>
      <c r="B164" s="19"/>
      <c r="C164" s="98"/>
      <c r="D164" s="52"/>
      <c r="E164" s="52"/>
      <c r="F164" s="52"/>
      <c r="G164" s="53"/>
      <c r="H164" s="52"/>
      <c r="I164" s="50"/>
      <c r="J164" s="63"/>
      <c r="K164" s="50"/>
      <c r="L164" s="50"/>
    </row>
    <row r="165" spans="1:12" ht="15" customHeight="1" x14ac:dyDescent="0.25">
      <c r="A165" s="23" t="s">
        <v>102</v>
      </c>
      <c r="B165" s="19" t="s">
        <v>103</v>
      </c>
      <c r="C165" s="38">
        <v>200</v>
      </c>
      <c r="D165" s="52">
        <v>10</v>
      </c>
      <c r="E165" s="52">
        <v>6.4</v>
      </c>
      <c r="F165" s="52">
        <v>17</v>
      </c>
      <c r="G165" s="53">
        <v>174</v>
      </c>
      <c r="H165" s="52">
        <v>238</v>
      </c>
      <c r="I165" s="52">
        <v>0.2</v>
      </c>
      <c r="J165" s="55">
        <v>0.1</v>
      </c>
      <c r="K165" s="50">
        <v>0</v>
      </c>
      <c r="L165" s="50">
        <v>1.2</v>
      </c>
    </row>
    <row r="166" spans="1:12" ht="15" customHeight="1" x14ac:dyDescent="0.25">
      <c r="A166" s="23" t="s">
        <v>62</v>
      </c>
      <c r="B166" s="26" t="s">
        <v>95</v>
      </c>
      <c r="C166" s="70">
        <v>100</v>
      </c>
      <c r="D166" s="52">
        <v>0.4</v>
      </c>
      <c r="E166" s="52">
        <v>0.4</v>
      </c>
      <c r="F166" s="52">
        <v>9.8000000000000007</v>
      </c>
      <c r="G166" s="53">
        <v>49</v>
      </c>
      <c r="H166" s="52">
        <v>16</v>
      </c>
      <c r="I166" s="50">
        <v>2.2000000000000002</v>
      </c>
      <c r="J166" s="63">
        <v>0</v>
      </c>
      <c r="K166" s="50">
        <v>0</v>
      </c>
      <c r="L166" s="50">
        <v>10</v>
      </c>
    </row>
    <row r="167" spans="1:12" ht="15" customHeight="1" x14ac:dyDescent="0.25">
      <c r="A167" s="23" t="s">
        <v>59</v>
      </c>
      <c r="B167" s="19" t="s">
        <v>94</v>
      </c>
      <c r="C167" s="38">
        <v>40</v>
      </c>
      <c r="D167" s="52">
        <v>2.6</v>
      </c>
      <c r="E167" s="52">
        <v>0.2</v>
      </c>
      <c r="F167" s="52">
        <v>18.600000000000001</v>
      </c>
      <c r="G167" s="53">
        <v>90</v>
      </c>
      <c r="H167" s="52">
        <v>0</v>
      </c>
      <c r="I167" s="50">
        <v>0</v>
      </c>
      <c r="J167" s="63">
        <v>0</v>
      </c>
      <c r="K167" s="50">
        <v>0</v>
      </c>
      <c r="L167" s="50">
        <v>0</v>
      </c>
    </row>
    <row r="168" spans="1:12" ht="15" customHeight="1" x14ac:dyDescent="0.25">
      <c r="A168" s="46"/>
      <c r="B168" s="25" t="s">
        <v>16</v>
      </c>
      <c r="C168" s="102">
        <f>C163+C165+C166+C167</f>
        <v>490</v>
      </c>
      <c r="D168" s="102">
        <f t="shared" ref="D168:L168" si="19">SUM(D163:D167)</f>
        <v>17.100000000000001</v>
      </c>
      <c r="E168" s="102">
        <f t="shared" si="19"/>
        <v>11.299999999999999</v>
      </c>
      <c r="F168" s="102">
        <f t="shared" si="19"/>
        <v>67.900000000000006</v>
      </c>
      <c r="G168" s="103">
        <f t="shared" si="19"/>
        <v>460</v>
      </c>
      <c r="H168" s="102">
        <f t="shared" si="19"/>
        <v>330.7</v>
      </c>
      <c r="I168" s="102">
        <f t="shared" si="19"/>
        <v>2.7</v>
      </c>
      <c r="J168" s="104">
        <f t="shared" si="19"/>
        <v>0.18</v>
      </c>
      <c r="K168" s="104">
        <f t="shared" si="19"/>
        <v>0.08</v>
      </c>
      <c r="L168" s="102">
        <f t="shared" si="19"/>
        <v>11.5</v>
      </c>
    </row>
    <row r="169" spans="1:12" ht="15" customHeight="1" x14ac:dyDescent="0.25">
      <c r="A169" s="174" t="s">
        <v>33</v>
      </c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6"/>
    </row>
    <row r="170" spans="1:12" ht="15" customHeight="1" x14ac:dyDescent="0.25">
      <c r="A170" s="23" t="s">
        <v>110</v>
      </c>
      <c r="B170" s="19" t="s">
        <v>111</v>
      </c>
      <c r="C170" s="69">
        <v>60</v>
      </c>
      <c r="D170" s="69">
        <v>1.8</v>
      </c>
      <c r="E170" s="69">
        <v>2.46</v>
      </c>
      <c r="F170" s="69">
        <v>3.8</v>
      </c>
      <c r="G170" s="69">
        <v>50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</row>
    <row r="171" spans="1:12" ht="15" customHeight="1" x14ac:dyDescent="0.25">
      <c r="A171" s="46" t="str">
        <f>"28/2"</f>
        <v>28/2</v>
      </c>
      <c r="B171" s="19" t="s">
        <v>42</v>
      </c>
      <c r="C171" s="38">
        <v>200</v>
      </c>
      <c r="D171" s="52">
        <v>5.4</v>
      </c>
      <c r="E171" s="52">
        <v>2</v>
      </c>
      <c r="F171" s="52">
        <v>15.1</v>
      </c>
      <c r="G171" s="53">
        <v>107</v>
      </c>
      <c r="H171" s="52">
        <v>33.799999999999997</v>
      </c>
      <c r="I171" s="52">
        <v>1.8</v>
      </c>
      <c r="J171" s="52">
        <v>0.2</v>
      </c>
      <c r="K171" s="21">
        <v>0.08</v>
      </c>
      <c r="L171" s="50">
        <v>0.5</v>
      </c>
    </row>
    <row r="172" spans="1:12" ht="15" customHeight="1" x14ac:dyDescent="0.25">
      <c r="A172" s="46" t="s">
        <v>71</v>
      </c>
      <c r="B172" s="19" t="s">
        <v>70</v>
      </c>
      <c r="C172" s="38">
        <v>20</v>
      </c>
      <c r="D172" s="52">
        <v>1.7</v>
      </c>
      <c r="E172" s="52">
        <v>0.2</v>
      </c>
      <c r="F172" s="52">
        <v>10.199999999999999</v>
      </c>
      <c r="G172" s="53">
        <v>50</v>
      </c>
      <c r="H172" s="52">
        <v>0</v>
      </c>
      <c r="I172" s="52">
        <v>0</v>
      </c>
      <c r="J172" s="55">
        <v>0</v>
      </c>
      <c r="K172" s="50">
        <v>0</v>
      </c>
      <c r="L172" s="50">
        <v>0</v>
      </c>
    </row>
    <row r="173" spans="1:12" ht="15" customHeight="1" x14ac:dyDescent="0.25">
      <c r="A173" s="23" t="s">
        <v>64</v>
      </c>
      <c r="B173" s="19" t="s">
        <v>116</v>
      </c>
      <c r="C173" s="38">
        <v>20</v>
      </c>
      <c r="D173" s="52">
        <v>4.0999999999999996</v>
      </c>
      <c r="E173" s="52">
        <v>8</v>
      </c>
      <c r="F173" s="52">
        <v>0.1</v>
      </c>
      <c r="G173" s="53">
        <v>89</v>
      </c>
      <c r="H173" s="52">
        <v>2.52</v>
      </c>
      <c r="I173" s="52"/>
      <c r="J173" s="55">
        <v>6.35</v>
      </c>
      <c r="K173" s="50"/>
      <c r="L173" s="50">
        <v>0.03</v>
      </c>
    </row>
    <row r="174" spans="1:12" ht="15" customHeight="1" x14ac:dyDescent="0.25">
      <c r="A174" s="23" t="s">
        <v>92</v>
      </c>
      <c r="B174" s="22" t="s">
        <v>66</v>
      </c>
      <c r="C174" s="109">
        <v>90</v>
      </c>
      <c r="D174" s="52">
        <v>15.3</v>
      </c>
      <c r="E174" s="52">
        <v>5.3</v>
      </c>
      <c r="F174" s="52">
        <v>7.2</v>
      </c>
      <c r="G174" s="53">
        <v>138</v>
      </c>
      <c r="H174" s="52">
        <v>39.5</v>
      </c>
      <c r="I174" s="52">
        <v>0.5</v>
      </c>
      <c r="J174" s="21">
        <v>0.09</v>
      </c>
      <c r="K174" s="54">
        <v>0.2</v>
      </c>
      <c r="L174" s="54">
        <v>0.8</v>
      </c>
    </row>
    <row r="175" spans="1:12" ht="15" customHeight="1" x14ac:dyDescent="0.25">
      <c r="A175" s="23" t="str">
        <f>"3/3"</f>
        <v>3/3</v>
      </c>
      <c r="B175" s="19" t="s">
        <v>18</v>
      </c>
      <c r="C175" s="38">
        <v>150</v>
      </c>
      <c r="D175" s="52">
        <v>3.1</v>
      </c>
      <c r="E175" s="52">
        <v>3.7</v>
      </c>
      <c r="F175" s="52">
        <v>20.399999999999999</v>
      </c>
      <c r="G175" s="53">
        <v>133</v>
      </c>
      <c r="H175" s="52">
        <v>34</v>
      </c>
      <c r="I175" s="52">
        <v>1.1000000000000001</v>
      </c>
      <c r="J175" s="55">
        <v>0.2</v>
      </c>
      <c r="K175" s="96">
        <v>0.08</v>
      </c>
      <c r="L175" s="50">
        <v>5.5</v>
      </c>
    </row>
    <row r="176" spans="1:12" ht="15" customHeight="1" x14ac:dyDescent="0.25">
      <c r="A176" s="23" t="str">
        <f>"37/10"</f>
        <v>37/10</v>
      </c>
      <c r="B176" s="19" t="s">
        <v>26</v>
      </c>
      <c r="C176" s="38">
        <v>200</v>
      </c>
      <c r="D176" s="50">
        <v>0.2</v>
      </c>
      <c r="E176" s="50">
        <v>0.1</v>
      </c>
      <c r="F176" s="50">
        <v>13.1</v>
      </c>
      <c r="G176" s="70">
        <v>56</v>
      </c>
      <c r="H176" s="50">
        <v>4.4000000000000004</v>
      </c>
      <c r="I176" s="50">
        <v>0.2</v>
      </c>
      <c r="J176" s="63">
        <v>0</v>
      </c>
      <c r="K176" s="50">
        <v>0</v>
      </c>
      <c r="L176" s="50">
        <v>39</v>
      </c>
    </row>
    <row r="177" spans="1:12" ht="15" customHeight="1" x14ac:dyDescent="0.25">
      <c r="A177" s="23" t="s">
        <v>59</v>
      </c>
      <c r="B177" s="19" t="s">
        <v>94</v>
      </c>
      <c r="C177" s="38">
        <v>45</v>
      </c>
      <c r="D177" s="52">
        <v>2.9</v>
      </c>
      <c r="E177" s="52">
        <v>0.2</v>
      </c>
      <c r="F177" s="52">
        <v>20.9</v>
      </c>
      <c r="G177" s="53">
        <v>101</v>
      </c>
      <c r="H177" s="52">
        <v>0</v>
      </c>
      <c r="I177" s="50">
        <v>0</v>
      </c>
      <c r="J177" s="63">
        <v>0</v>
      </c>
      <c r="K177" s="50">
        <v>0</v>
      </c>
      <c r="L177" s="50">
        <v>0</v>
      </c>
    </row>
    <row r="178" spans="1:12" ht="15" customHeight="1" x14ac:dyDescent="0.25">
      <c r="A178" s="23" t="s">
        <v>60</v>
      </c>
      <c r="B178" s="19" t="s">
        <v>27</v>
      </c>
      <c r="C178" s="38">
        <v>45</v>
      </c>
      <c r="D178" s="52">
        <v>2.9</v>
      </c>
      <c r="E178" s="52">
        <v>0.5</v>
      </c>
      <c r="F178" s="52">
        <v>15.1</v>
      </c>
      <c r="G178" s="53">
        <v>88</v>
      </c>
      <c r="H178" s="52">
        <v>15.8</v>
      </c>
      <c r="I178" s="52">
        <v>1.8</v>
      </c>
      <c r="J178" s="55">
        <v>0</v>
      </c>
      <c r="K178" s="50">
        <v>0</v>
      </c>
      <c r="L178" s="50">
        <v>0</v>
      </c>
    </row>
    <row r="179" spans="1:12" ht="15" customHeight="1" x14ac:dyDescent="0.25">
      <c r="A179" s="23"/>
      <c r="B179" s="25" t="s">
        <v>16</v>
      </c>
      <c r="C179" s="102">
        <f>SUM(C170:C178)</f>
        <v>830</v>
      </c>
      <c r="D179" s="102">
        <f t="shared" ref="D179:L179" si="20">SUM(D170:D178)</f>
        <v>37.4</v>
      </c>
      <c r="E179" s="102">
        <f t="shared" si="20"/>
        <v>22.46</v>
      </c>
      <c r="F179" s="102">
        <f t="shared" si="20"/>
        <v>105.89999999999998</v>
      </c>
      <c r="G179" s="102">
        <f t="shared" si="20"/>
        <v>812</v>
      </c>
      <c r="H179" s="102">
        <f t="shared" si="20"/>
        <v>130.02000000000001</v>
      </c>
      <c r="I179" s="102">
        <f t="shared" si="20"/>
        <v>5.4</v>
      </c>
      <c r="J179" s="102">
        <f t="shared" si="20"/>
        <v>6.84</v>
      </c>
      <c r="K179" s="102">
        <f t="shared" si="20"/>
        <v>0.36000000000000004</v>
      </c>
      <c r="L179" s="102">
        <f t="shared" si="20"/>
        <v>45.83</v>
      </c>
    </row>
    <row r="180" spans="1:12" ht="15" customHeight="1" x14ac:dyDescent="0.25">
      <c r="A180" s="23"/>
      <c r="B180" s="25" t="s">
        <v>17</v>
      </c>
      <c r="C180" s="102">
        <f>C168+C179</f>
        <v>1320</v>
      </c>
      <c r="D180" s="102">
        <f>D168+D179</f>
        <v>54.5</v>
      </c>
      <c r="E180" s="102">
        <f t="shared" ref="E180:L180" si="21">E168+E179</f>
        <v>33.76</v>
      </c>
      <c r="F180" s="102">
        <f t="shared" si="21"/>
        <v>173.79999999999998</v>
      </c>
      <c r="G180" s="103">
        <f t="shared" si="21"/>
        <v>1272</v>
      </c>
      <c r="H180" s="102">
        <f>H168+H179</f>
        <v>460.72</v>
      </c>
      <c r="I180" s="102">
        <f t="shared" si="21"/>
        <v>8.1000000000000014</v>
      </c>
      <c r="J180" s="104">
        <f t="shared" si="21"/>
        <v>7.02</v>
      </c>
      <c r="K180" s="104">
        <f t="shared" si="21"/>
        <v>0.44000000000000006</v>
      </c>
      <c r="L180" s="102">
        <f t="shared" si="21"/>
        <v>57.33</v>
      </c>
    </row>
    <row r="181" spans="1:12" ht="15" customHeight="1" x14ac:dyDescent="0.25">
      <c r="A181" s="43"/>
      <c r="B181" s="6"/>
      <c r="C181" s="35" t="s">
        <v>0</v>
      </c>
      <c r="D181" s="121"/>
      <c r="E181" s="177" t="s">
        <v>23</v>
      </c>
      <c r="F181" s="177"/>
      <c r="G181" s="121"/>
      <c r="H181" s="121"/>
      <c r="I181" s="121"/>
      <c r="J181" s="6"/>
      <c r="K181" s="6"/>
      <c r="L181" s="6"/>
    </row>
    <row r="182" spans="1:12" ht="15" customHeight="1" x14ac:dyDescent="0.25">
      <c r="A182" s="43"/>
      <c r="B182" s="6"/>
      <c r="C182" s="35" t="s">
        <v>1</v>
      </c>
      <c r="D182" s="121"/>
      <c r="E182" s="179" t="s">
        <v>29</v>
      </c>
      <c r="F182" s="179"/>
      <c r="G182" s="121"/>
      <c r="H182" s="121"/>
      <c r="I182" s="121"/>
      <c r="J182" s="6"/>
      <c r="K182" s="6"/>
      <c r="L182" s="6"/>
    </row>
    <row r="183" spans="1:12" ht="15" customHeight="1" x14ac:dyDescent="0.25">
      <c r="A183" s="43"/>
      <c r="B183" s="6"/>
      <c r="C183" s="35" t="s">
        <v>2</v>
      </c>
      <c r="D183" s="121"/>
      <c r="E183" s="143" t="s">
        <v>127</v>
      </c>
      <c r="F183" s="143"/>
      <c r="G183" s="121"/>
      <c r="H183" s="121"/>
      <c r="I183" s="121"/>
      <c r="J183" s="6"/>
      <c r="K183" s="6"/>
      <c r="L183" s="6"/>
    </row>
    <row r="184" spans="1:12" ht="15" customHeight="1" x14ac:dyDescent="0.25">
      <c r="A184" s="43"/>
      <c r="B184" s="6"/>
      <c r="C184" s="144" t="s">
        <v>46</v>
      </c>
      <c r="D184" s="144"/>
      <c r="E184" s="144"/>
      <c r="F184" s="144"/>
      <c r="G184" s="143"/>
      <c r="H184" s="143"/>
      <c r="I184" s="121"/>
      <c r="J184" s="6"/>
      <c r="K184" s="6"/>
      <c r="L184" s="6"/>
    </row>
    <row r="185" spans="1:12" ht="15" customHeight="1" x14ac:dyDescent="0.25">
      <c r="A185" s="166" t="s">
        <v>3</v>
      </c>
      <c r="B185" s="153" t="s">
        <v>4</v>
      </c>
      <c r="C185" s="151" t="s">
        <v>5</v>
      </c>
      <c r="D185" s="122" t="s">
        <v>6</v>
      </c>
      <c r="E185" s="122" t="s">
        <v>7</v>
      </c>
      <c r="F185" s="153" t="s">
        <v>8</v>
      </c>
      <c r="G185" s="155" t="s">
        <v>9</v>
      </c>
      <c r="H185" s="145" t="s">
        <v>35</v>
      </c>
      <c r="I185" s="146"/>
      <c r="J185" s="163" t="s">
        <v>10</v>
      </c>
      <c r="K185" s="164"/>
      <c r="L185" s="165"/>
    </row>
    <row r="186" spans="1:12" ht="15" customHeight="1" x14ac:dyDescent="0.25">
      <c r="A186" s="167"/>
      <c r="B186" s="154"/>
      <c r="C186" s="152"/>
      <c r="D186" s="32" t="s">
        <v>11</v>
      </c>
      <c r="E186" s="32" t="s">
        <v>11</v>
      </c>
      <c r="F186" s="154"/>
      <c r="G186" s="156"/>
      <c r="H186" s="32" t="s">
        <v>12</v>
      </c>
      <c r="I186" s="32" t="s">
        <v>13</v>
      </c>
      <c r="J186" s="32" t="s">
        <v>14</v>
      </c>
      <c r="K186" s="32" t="s">
        <v>34</v>
      </c>
      <c r="L186" s="33" t="s">
        <v>15</v>
      </c>
    </row>
    <row r="187" spans="1:12" ht="15" customHeight="1" x14ac:dyDescent="0.25">
      <c r="A187" s="44">
        <v>1</v>
      </c>
      <c r="B187" s="1">
        <v>2</v>
      </c>
      <c r="C187" s="36">
        <v>3</v>
      </c>
      <c r="D187" s="1">
        <v>4</v>
      </c>
      <c r="E187" s="1">
        <v>5</v>
      </c>
      <c r="F187" s="1">
        <v>6</v>
      </c>
      <c r="G187" s="1">
        <v>7</v>
      </c>
      <c r="H187" s="1">
        <v>8</v>
      </c>
      <c r="I187" s="1">
        <v>9</v>
      </c>
      <c r="J187" s="2">
        <v>10</v>
      </c>
      <c r="K187" s="1">
        <v>11</v>
      </c>
      <c r="L187" s="1">
        <v>12</v>
      </c>
    </row>
    <row r="188" spans="1:12" ht="15" customHeight="1" x14ac:dyDescent="0.25">
      <c r="A188" s="168" t="s">
        <v>32</v>
      </c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70"/>
    </row>
    <row r="189" spans="1:12" ht="15" customHeight="1" x14ac:dyDescent="0.25">
      <c r="A189" s="47" t="str">
        <f>"24/2"</f>
        <v>24/2</v>
      </c>
      <c r="B189" s="78" t="s">
        <v>37</v>
      </c>
      <c r="C189" s="39">
        <v>200</v>
      </c>
      <c r="D189" s="61">
        <v>5.3</v>
      </c>
      <c r="E189" s="61">
        <v>6</v>
      </c>
      <c r="F189" s="61">
        <v>15.6</v>
      </c>
      <c r="G189" s="62">
        <v>138</v>
      </c>
      <c r="H189" s="61">
        <v>167.1</v>
      </c>
      <c r="I189" s="61">
        <v>0.3</v>
      </c>
      <c r="J189" s="31">
        <v>0.08</v>
      </c>
      <c r="K189" s="61">
        <v>0.2</v>
      </c>
      <c r="L189" s="61">
        <v>0.7</v>
      </c>
    </row>
    <row r="190" spans="1:12" ht="15" customHeight="1" x14ac:dyDescent="0.25">
      <c r="A190" s="47" t="s">
        <v>69</v>
      </c>
      <c r="B190" s="78" t="s">
        <v>53</v>
      </c>
      <c r="C190" s="41">
        <v>40</v>
      </c>
      <c r="D190" s="61">
        <v>5.0999999999999996</v>
      </c>
      <c r="E190" s="61">
        <v>4.5999999999999996</v>
      </c>
      <c r="F190" s="61">
        <v>0.3</v>
      </c>
      <c r="G190" s="62">
        <v>63</v>
      </c>
      <c r="H190" s="61">
        <v>22</v>
      </c>
      <c r="I190" s="61">
        <v>1</v>
      </c>
      <c r="J190" s="77">
        <v>0</v>
      </c>
      <c r="K190" s="61">
        <v>0.2</v>
      </c>
      <c r="L190" s="61">
        <v>0</v>
      </c>
    </row>
    <row r="191" spans="1:12" ht="15" customHeight="1" x14ac:dyDescent="0.25">
      <c r="A191" s="23" t="s">
        <v>58</v>
      </c>
      <c r="B191" s="22" t="s">
        <v>54</v>
      </c>
      <c r="C191" s="38" t="s">
        <v>55</v>
      </c>
      <c r="D191" s="52">
        <v>1.5</v>
      </c>
      <c r="E191" s="52">
        <v>11</v>
      </c>
      <c r="F191" s="52">
        <v>9.5</v>
      </c>
      <c r="G191" s="53">
        <v>144</v>
      </c>
      <c r="H191" s="52">
        <v>3.6</v>
      </c>
      <c r="I191" s="50">
        <v>0</v>
      </c>
      <c r="J191" s="63">
        <v>0</v>
      </c>
      <c r="K191" s="50">
        <v>0</v>
      </c>
      <c r="L191" s="50">
        <v>0</v>
      </c>
    </row>
    <row r="192" spans="1:12" ht="15" customHeight="1" x14ac:dyDescent="0.25">
      <c r="A192" s="23" t="str">
        <f>"32/10"</f>
        <v>32/10</v>
      </c>
      <c r="B192" s="19" t="s">
        <v>31</v>
      </c>
      <c r="C192" s="38">
        <v>200</v>
      </c>
      <c r="D192" s="52">
        <v>3.1</v>
      </c>
      <c r="E192" s="52">
        <v>3.2</v>
      </c>
      <c r="F192" s="52">
        <v>14.4</v>
      </c>
      <c r="G192" s="53">
        <v>96</v>
      </c>
      <c r="H192" s="52">
        <v>116.7</v>
      </c>
      <c r="I192" s="52">
        <v>0.1</v>
      </c>
      <c r="J192" s="55">
        <v>0</v>
      </c>
      <c r="K192" s="50">
        <v>0.1</v>
      </c>
      <c r="L192" s="50">
        <v>0.5</v>
      </c>
    </row>
    <row r="193" spans="1:12" ht="15" customHeight="1" x14ac:dyDescent="0.25">
      <c r="A193" s="23" t="s">
        <v>59</v>
      </c>
      <c r="B193" s="19" t="s">
        <v>94</v>
      </c>
      <c r="C193" s="38">
        <v>25</v>
      </c>
      <c r="D193" s="52">
        <v>1.6</v>
      </c>
      <c r="E193" s="52">
        <v>0.1</v>
      </c>
      <c r="F193" s="52">
        <v>11.6</v>
      </c>
      <c r="G193" s="53">
        <v>56</v>
      </c>
      <c r="H193" s="52">
        <v>0</v>
      </c>
      <c r="I193" s="50">
        <v>0</v>
      </c>
      <c r="J193" s="63">
        <v>0</v>
      </c>
      <c r="K193" s="50">
        <v>0</v>
      </c>
      <c r="L193" s="50">
        <v>0</v>
      </c>
    </row>
    <row r="194" spans="1:12" ht="15" customHeight="1" x14ac:dyDescent="0.25">
      <c r="A194" s="46"/>
      <c r="B194" s="25" t="s">
        <v>16</v>
      </c>
      <c r="C194" s="81">
        <v>500</v>
      </c>
      <c r="D194" s="81">
        <f>SUM(D189:D193)</f>
        <v>16.599999999999998</v>
      </c>
      <c r="E194" s="81">
        <f t="shared" ref="E194:L194" si="22">SUM(E189:E193)</f>
        <v>24.900000000000002</v>
      </c>
      <c r="F194" s="81">
        <f t="shared" si="22"/>
        <v>51.4</v>
      </c>
      <c r="G194" s="82">
        <f t="shared" si="22"/>
        <v>497</v>
      </c>
      <c r="H194" s="81">
        <f t="shared" si="22"/>
        <v>309.39999999999998</v>
      </c>
      <c r="I194" s="81">
        <f t="shared" si="22"/>
        <v>1.4000000000000001</v>
      </c>
      <c r="J194" s="83">
        <f t="shared" si="22"/>
        <v>0.08</v>
      </c>
      <c r="K194" s="81">
        <f t="shared" si="22"/>
        <v>0.5</v>
      </c>
      <c r="L194" s="81">
        <f t="shared" si="22"/>
        <v>1.2</v>
      </c>
    </row>
    <row r="195" spans="1:12" ht="15" customHeight="1" x14ac:dyDescent="0.25">
      <c r="A195" s="174" t="s">
        <v>33</v>
      </c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6"/>
    </row>
    <row r="196" spans="1:12" ht="15" customHeight="1" x14ac:dyDescent="0.25">
      <c r="A196" s="23" t="s">
        <v>110</v>
      </c>
      <c r="B196" s="19" t="s">
        <v>112</v>
      </c>
      <c r="C196" s="69">
        <v>60</v>
      </c>
      <c r="D196" s="69">
        <v>1.3</v>
      </c>
      <c r="E196" s="69">
        <v>0.2</v>
      </c>
      <c r="F196" s="69">
        <v>6.6</v>
      </c>
      <c r="G196" s="69">
        <v>35</v>
      </c>
      <c r="H196" s="69">
        <v>0</v>
      </c>
      <c r="I196" s="69">
        <v>0</v>
      </c>
      <c r="J196" s="69">
        <v>0</v>
      </c>
      <c r="K196" s="69">
        <v>0</v>
      </c>
      <c r="L196" s="69">
        <v>0</v>
      </c>
    </row>
    <row r="197" spans="1:12" ht="15" customHeight="1" x14ac:dyDescent="0.25">
      <c r="A197" s="46" t="str">
        <f>"3/2"</f>
        <v>3/2</v>
      </c>
      <c r="B197" s="19" t="s">
        <v>39</v>
      </c>
      <c r="C197" s="38">
        <v>200</v>
      </c>
      <c r="D197" s="52">
        <v>1.5</v>
      </c>
      <c r="E197" s="52">
        <v>4.2</v>
      </c>
      <c r="F197" s="52">
        <v>7.2</v>
      </c>
      <c r="G197" s="53">
        <v>76</v>
      </c>
      <c r="H197" s="52">
        <v>30.5</v>
      </c>
      <c r="I197" s="52">
        <v>0.7</v>
      </c>
      <c r="J197" s="55">
        <v>0</v>
      </c>
      <c r="K197" s="50">
        <v>0</v>
      </c>
      <c r="L197" s="50">
        <v>8.6</v>
      </c>
    </row>
    <row r="198" spans="1:12" ht="29.25" customHeight="1" x14ac:dyDescent="0.25">
      <c r="A198" s="23" t="s">
        <v>122</v>
      </c>
      <c r="B198" s="22" t="s">
        <v>108</v>
      </c>
      <c r="C198" s="109">
        <v>250</v>
      </c>
      <c r="D198" s="52">
        <v>15.3</v>
      </c>
      <c r="E198" s="52">
        <v>32.799999999999997</v>
      </c>
      <c r="F198" s="52">
        <v>43.2</v>
      </c>
      <c r="G198" s="53">
        <v>538</v>
      </c>
      <c r="H198" s="52">
        <v>23.4</v>
      </c>
      <c r="I198" s="52">
        <v>2.7</v>
      </c>
      <c r="J198" s="21">
        <v>0.1</v>
      </c>
      <c r="K198" s="54">
        <v>0.1</v>
      </c>
      <c r="L198" s="54">
        <v>1.2</v>
      </c>
    </row>
    <row r="199" spans="1:12" ht="15" customHeight="1" x14ac:dyDescent="0.25">
      <c r="A199" s="13" t="str">
        <f>"6/10"</f>
        <v>6/10</v>
      </c>
      <c r="B199" s="19" t="s">
        <v>104</v>
      </c>
      <c r="C199" s="39">
        <v>200</v>
      </c>
      <c r="D199" s="56">
        <v>1</v>
      </c>
      <c r="E199" s="56">
        <v>0.1</v>
      </c>
      <c r="F199" s="56">
        <v>19.8</v>
      </c>
      <c r="G199" s="57">
        <v>88</v>
      </c>
      <c r="H199" s="56">
        <v>31.3</v>
      </c>
      <c r="I199" s="56">
        <v>0.6</v>
      </c>
      <c r="J199" s="58">
        <v>0</v>
      </c>
      <c r="K199" s="59">
        <v>0</v>
      </c>
      <c r="L199" s="59">
        <v>0.3</v>
      </c>
    </row>
    <row r="200" spans="1:12" ht="15" customHeight="1" x14ac:dyDescent="0.25">
      <c r="A200" s="23" t="s">
        <v>59</v>
      </c>
      <c r="B200" s="19" t="s">
        <v>94</v>
      </c>
      <c r="C200" s="38">
        <v>45</v>
      </c>
      <c r="D200" s="52">
        <v>2.9</v>
      </c>
      <c r="E200" s="52">
        <v>0.2</v>
      </c>
      <c r="F200" s="52">
        <v>20.9</v>
      </c>
      <c r="G200" s="53">
        <v>101</v>
      </c>
      <c r="H200" s="52">
        <v>0</v>
      </c>
      <c r="I200" s="50">
        <v>0</v>
      </c>
      <c r="J200" s="63">
        <v>0</v>
      </c>
      <c r="K200" s="50">
        <v>0</v>
      </c>
      <c r="L200" s="50">
        <v>0</v>
      </c>
    </row>
    <row r="201" spans="1:12" ht="15" customHeight="1" x14ac:dyDescent="0.25">
      <c r="A201" s="23" t="s">
        <v>60</v>
      </c>
      <c r="B201" s="19" t="s">
        <v>27</v>
      </c>
      <c r="C201" s="38">
        <v>45</v>
      </c>
      <c r="D201" s="52">
        <v>2.9</v>
      </c>
      <c r="E201" s="52">
        <v>0.5</v>
      </c>
      <c r="F201" s="52">
        <v>15.1</v>
      </c>
      <c r="G201" s="53">
        <v>88</v>
      </c>
      <c r="H201" s="52">
        <v>15.8</v>
      </c>
      <c r="I201" s="52">
        <v>1.8</v>
      </c>
      <c r="J201" s="55">
        <v>0</v>
      </c>
      <c r="K201" s="50">
        <v>0</v>
      </c>
      <c r="L201" s="50">
        <v>0</v>
      </c>
    </row>
    <row r="202" spans="1:12" ht="15" customHeight="1" x14ac:dyDescent="0.25">
      <c r="A202" s="23"/>
      <c r="B202" s="25" t="s">
        <v>16</v>
      </c>
      <c r="C202" s="81">
        <f>SUM(C196:C201)</f>
        <v>800</v>
      </c>
      <c r="D202" s="81">
        <f t="shared" ref="D202:L202" si="23">SUM(D196:D201)</f>
        <v>24.9</v>
      </c>
      <c r="E202" s="81">
        <f t="shared" si="23"/>
        <v>38</v>
      </c>
      <c r="F202" s="81">
        <f t="shared" si="23"/>
        <v>112.79999999999998</v>
      </c>
      <c r="G202" s="81">
        <f t="shared" si="23"/>
        <v>926</v>
      </c>
      <c r="H202" s="81">
        <f t="shared" si="23"/>
        <v>101</v>
      </c>
      <c r="I202" s="81">
        <f t="shared" si="23"/>
        <v>5.8</v>
      </c>
      <c r="J202" s="81">
        <f t="shared" si="23"/>
        <v>0.1</v>
      </c>
      <c r="K202" s="81">
        <f t="shared" si="23"/>
        <v>0.1</v>
      </c>
      <c r="L202" s="81">
        <f t="shared" si="23"/>
        <v>10.1</v>
      </c>
    </row>
    <row r="203" spans="1:12" ht="15" customHeight="1" x14ac:dyDescent="0.25">
      <c r="A203" s="84"/>
      <c r="B203" s="85" t="s">
        <v>17</v>
      </c>
      <c r="C203" s="81">
        <f>C194+C202</f>
        <v>1300</v>
      </c>
      <c r="D203" s="81">
        <f>D194+D202</f>
        <v>41.5</v>
      </c>
      <c r="E203" s="81">
        <f t="shared" ref="E203:L203" si="24">E194+E202</f>
        <v>62.900000000000006</v>
      </c>
      <c r="F203" s="81">
        <f t="shared" si="24"/>
        <v>164.2</v>
      </c>
      <c r="G203" s="82">
        <f t="shared" si="24"/>
        <v>1423</v>
      </c>
      <c r="H203" s="81">
        <f t="shared" si="24"/>
        <v>410.4</v>
      </c>
      <c r="I203" s="81">
        <f t="shared" si="24"/>
        <v>7.2</v>
      </c>
      <c r="J203" s="83">
        <f t="shared" si="24"/>
        <v>0.18</v>
      </c>
      <c r="K203" s="81">
        <f t="shared" si="24"/>
        <v>0.6</v>
      </c>
      <c r="L203" s="81">
        <f t="shared" si="24"/>
        <v>11.299999999999999</v>
      </c>
    </row>
    <row r="204" spans="1:12" ht="15" customHeight="1" x14ac:dyDescent="0.25">
      <c r="A204" s="115"/>
      <c r="B204" s="87"/>
      <c r="C204" s="125" t="s">
        <v>0</v>
      </c>
      <c r="D204" s="123"/>
      <c r="E204" s="177" t="s">
        <v>24</v>
      </c>
      <c r="F204" s="177"/>
      <c r="G204" s="123"/>
      <c r="H204" s="123"/>
      <c r="I204" s="123"/>
      <c r="J204" s="87"/>
      <c r="K204" s="87"/>
      <c r="L204" s="87"/>
    </row>
    <row r="205" spans="1:12" ht="15" customHeight="1" x14ac:dyDescent="0.25">
      <c r="A205" s="115"/>
      <c r="B205" s="87"/>
      <c r="C205" s="125" t="s">
        <v>1</v>
      </c>
      <c r="D205" s="123"/>
      <c r="E205" s="179" t="s">
        <v>29</v>
      </c>
      <c r="F205" s="179"/>
      <c r="G205" s="123"/>
      <c r="H205" s="123"/>
      <c r="I205" s="123"/>
      <c r="J205" s="87"/>
      <c r="K205" s="87"/>
      <c r="L205" s="87"/>
    </row>
    <row r="206" spans="1:12" ht="15" customHeight="1" x14ac:dyDescent="0.25">
      <c r="A206" s="115"/>
      <c r="B206" s="87"/>
      <c r="C206" s="125" t="s">
        <v>2</v>
      </c>
      <c r="D206" s="123"/>
      <c r="E206" s="143" t="s">
        <v>127</v>
      </c>
      <c r="F206" s="143"/>
      <c r="G206" s="123"/>
      <c r="H206" s="123"/>
      <c r="I206" s="123"/>
      <c r="J206" s="87"/>
      <c r="K206" s="87"/>
      <c r="L206" s="87"/>
    </row>
    <row r="207" spans="1:12" ht="15" customHeight="1" x14ac:dyDescent="0.25">
      <c r="A207" s="115"/>
      <c r="B207" s="87"/>
      <c r="C207" s="178" t="s">
        <v>46</v>
      </c>
      <c r="D207" s="178"/>
      <c r="E207" s="178"/>
      <c r="F207" s="178"/>
      <c r="G207" s="179"/>
      <c r="H207" s="179"/>
      <c r="I207" s="123"/>
      <c r="J207" s="87"/>
      <c r="K207" s="87"/>
      <c r="L207" s="87"/>
    </row>
    <row r="208" spans="1:12" ht="15" customHeight="1" x14ac:dyDescent="0.25">
      <c r="A208" s="180" t="s">
        <v>3</v>
      </c>
      <c r="B208" s="181" t="s">
        <v>4</v>
      </c>
      <c r="C208" s="182" t="s">
        <v>5</v>
      </c>
      <c r="D208" s="124" t="s">
        <v>6</v>
      </c>
      <c r="E208" s="124" t="s">
        <v>7</v>
      </c>
      <c r="F208" s="184" t="s">
        <v>8</v>
      </c>
      <c r="G208" s="186" t="s">
        <v>9</v>
      </c>
      <c r="H208" s="188" t="s">
        <v>35</v>
      </c>
      <c r="I208" s="189"/>
      <c r="J208" s="171" t="s">
        <v>10</v>
      </c>
      <c r="K208" s="172"/>
      <c r="L208" s="173"/>
    </row>
    <row r="209" spans="1:12" ht="15" customHeight="1" x14ac:dyDescent="0.25">
      <c r="A209" s="180"/>
      <c r="B209" s="181"/>
      <c r="C209" s="183"/>
      <c r="D209" s="88" t="s">
        <v>11</v>
      </c>
      <c r="E209" s="88" t="s">
        <v>11</v>
      </c>
      <c r="F209" s="185"/>
      <c r="G209" s="187"/>
      <c r="H209" s="88" t="s">
        <v>12</v>
      </c>
      <c r="I209" s="88" t="s">
        <v>13</v>
      </c>
      <c r="J209" s="124" t="s">
        <v>14</v>
      </c>
      <c r="K209" s="88" t="s">
        <v>34</v>
      </c>
      <c r="L209" s="89" t="s">
        <v>15</v>
      </c>
    </row>
    <row r="210" spans="1:12" ht="15" customHeight="1" x14ac:dyDescent="0.25">
      <c r="A210" s="90">
        <v>1</v>
      </c>
      <c r="B210" s="91">
        <v>2</v>
      </c>
      <c r="C210" s="92">
        <v>3</v>
      </c>
      <c r="D210" s="91">
        <v>4</v>
      </c>
      <c r="E210" s="91">
        <v>6</v>
      </c>
      <c r="F210" s="91">
        <v>8</v>
      </c>
      <c r="G210" s="91">
        <v>9</v>
      </c>
      <c r="H210" s="91">
        <v>10</v>
      </c>
      <c r="I210" s="91">
        <v>13</v>
      </c>
      <c r="J210" s="93">
        <v>14</v>
      </c>
      <c r="K210" s="91">
        <v>17</v>
      </c>
      <c r="L210" s="91">
        <v>18</v>
      </c>
    </row>
    <row r="211" spans="1:12" ht="15" customHeight="1" x14ac:dyDescent="0.25">
      <c r="A211" s="157" t="s">
        <v>32</v>
      </c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9"/>
    </row>
    <row r="212" spans="1:12" ht="30" customHeight="1" x14ac:dyDescent="0.25">
      <c r="A212" s="23" t="str">
        <f>"9/4"</f>
        <v>9/4</v>
      </c>
      <c r="B212" s="22" t="s">
        <v>89</v>
      </c>
      <c r="C212" s="38">
        <v>150</v>
      </c>
      <c r="D212" s="52">
        <v>3.9</v>
      </c>
      <c r="E212" s="52">
        <v>4.7</v>
      </c>
      <c r="F212" s="52">
        <v>29.4</v>
      </c>
      <c r="G212" s="53">
        <v>179</v>
      </c>
      <c r="H212" s="52">
        <v>70.3</v>
      </c>
      <c r="I212" s="52">
        <v>0.4</v>
      </c>
      <c r="J212" s="21">
        <v>0.08</v>
      </c>
      <c r="K212" s="96">
        <v>0.08</v>
      </c>
      <c r="L212" s="50">
        <v>0.3</v>
      </c>
    </row>
    <row r="213" spans="1:12" ht="15" customHeight="1" x14ac:dyDescent="0.25">
      <c r="A213" s="23" t="s">
        <v>57</v>
      </c>
      <c r="B213" s="19" t="s">
        <v>83</v>
      </c>
      <c r="C213" s="98" t="str">
        <f>"20/15/10"</f>
        <v>20/15/10</v>
      </c>
      <c r="D213" s="52">
        <v>4.0999999999999996</v>
      </c>
      <c r="E213" s="52">
        <v>13.7</v>
      </c>
      <c r="F213" s="52">
        <v>9.5</v>
      </c>
      <c r="G213" s="53">
        <v>179</v>
      </c>
      <c r="H213" s="52">
        <v>103.6</v>
      </c>
      <c r="I213" s="50">
        <v>0.1</v>
      </c>
      <c r="J213" s="63">
        <v>0</v>
      </c>
      <c r="K213" s="50">
        <v>0</v>
      </c>
      <c r="L213" s="50">
        <v>0.1</v>
      </c>
    </row>
    <row r="214" spans="1:12" ht="15" customHeight="1" x14ac:dyDescent="0.25">
      <c r="A214" s="23" t="str">
        <f>"32/10"</f>
        <v>32/10</v>
      </c>
      <c r="B214" s="19" t="s">
        <v>31</v>
      </c>
      <c r="C214" s="38">
        <v>200</v>
      </c>
      <c r="D214" s="52">
        <v>3.1</v>
      </c>
      <c r="E214" s="52">
        <v>3.2</v>
      </c>
      <c r="F214" s="52">
        <v>14.4</v>
      </c>
      <c r="G214" s="53">
        <v>96</v>
      </c>
      <c r="H214" s="52">
        <v>116.7</v>
      </c>
      <c r="I214" s="52">
        <v>0.1</v>
      </c>
      <c r="J214" s="55">
        <v>0</v>
      </c>
      <c r="K214" s="50">
        <v>0.1</v>
      </c>
      <c r="L214" s="50">
        <v>0.5</v>
      </c>
    </row>
    <row r="215" spans="1:12" ht="15" customHeight="1" x14ac:dyDescent="0.25">
      <c r="A215" s="23" t="s">
        <v>99</v>
      </c>
      <c r="B215" s="26" t="s">
        <v>98</v>
      </c>
      <c r="C215" s="70">
        <v>100</v>
      </c>
      <c r="D215" s="52">
        <v>1.5</v>
      </c>
      <c r="E215" s="52">
        <v>0.5</v>
      </c>
      <c r="F215" s="52">
        <v>21</v>
      </c>
      <c r="G215" s="53">
        <v>96</v>
      </c>
      <c r="H215" s="52">
        <v>8</v>
      </c>
      <c r="I215" s="50">
        <v>0.6</v>
      </c>
      <c r="J215" s="63">
        <v>0.1</v>
      </c>
      <c r="K215" s="50">
        <v>0.1</v>
      </c>
      <c r="L215" s="50">
        <v>10</v>
      </c>
    </row>
    <row r="216" spans="1:12" ht="15" customHeight="1" x14ac:dyDescent="0.25">
      <c r="A216" s="23" t="s">
        <v>59</v>
      </c>
      <c r="B216" s="19" t="s">
        <v>94</v>
      </c>
      <c r="C216" s="38">
        <v>20</v>
      </c>
      <c r="D216" s="52">
        <v>1.3</v>
      </c>
      <c r="E216" s="52">
        <v>0.1</v>
      </c>
      <c r="F216" s="52">
        <v>9.3000000000000007</v>
      </c>
      <c r="G216" s="53">
        <v>45</v>
      </c>
      <c r="H216" s="52">
        <v>0</v>
      </c>
      <c r="I216" s="50">
        <v>0</v>
      </c>
      <c r="J216" s="63">
        <v>0</v>
      </c>
      <c r="K216" s="50">
        <v>0</v>
      </c>
      <c r="L216" s="50">
        <v>0</v>
      </c>
    </row>
    <row r="217" spans="1:12" ht="15" customHeight="1" x14ac:dyDescent="0.25">
      <c r="A217" s="23"/>
      <c r="B217" s="25" t="s">
        <v>16</v>
      </c>
      <c r="C217" s="142">
        <v>515</v>
      </c>
      <c r="D217" s="102">
        <f t="shared" ref="D217:L217" si="25">SUM(D212:D216)</f>
        <v>13.9</v>
      </c>
      <c r="E217" s="102">
        <f t="shared" si="25"/>
        <v>22.2</v>
      </c>
      <c r="F217" s="102">
        <f t="shared" si="25"/>
        <v>83.6</v>
      </c>
      <c r="G217" s="103">
        <f t="shared" si="25"/>
        <v>595</v>
      </c>
      <c r="H217" s="102">
        <f t="shared" si="25"/>
        <v>298.59999999999997</v>
      </c>
      <c r="I217" s="102">
        <f t="shared" si="25"/>
        <v>1.2</v>
      </c>
      <c r="J217" s="104">
        <f t="shared" si="25"/>
        <v>0.18</v>
      </c>
      <c r="K217" s="104">
        <f t="shared" si="25"/>
        <v>0.28000000000000003</v>
      </c>
      <c r="L217" s="102">
        <f t="shared" si="25"/>
        <v>10.9</v>
      </c>
    </row>
    <row r="218" spans="1:12" ht="15" customHeight="1" x14ac:dyDescent="0.25">
      <c r="A218" s="174" t="s">
        <v>33</v>
      </c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6"/>
    </row>
    <row r="219" spans="1:12" ht="15" customHeight="1" x14ac:dyDescent="0.25">
      <c r="A219" s="13" t="s">
        <v>128</v>
      </c>
      <c r="B219" s="25" t="s">
        <v>130</v>
      </c>
      <c r="C219" s="40">
        <v>5</v>
      </c>
      <c r="D219" s="65">
        <v>0.3</v>
      </c>
      <c r="E219" s="10">
        <v>0.02</v>
      </c>
      <c r="F219" s="65">
        <v>0.2</v>
      </c>
      <c r="G219" s="66">
        <v>7</v>
      </c>
      <c r="H219" s="65">
        <v>7.9</v>
      </c>
      <c r="I219" s="10">
        <v>7.0000000000000007E-2</v>
      </c>
      <c r="J219" s="73">
        <v>0</v>
      </c>
      <c r="K219" s="59">
        <v>0</v>
      </c>
      <c r="L219" s="59">
        <v>0.2</v>
      </c>
    </row>
    <row r="220" spans="1:12" ht="15" customHeight="1" x14ac:dyDescent="0.25">
      <c r="A220" s="23" t="str">
        <f>"19/2"</f>
        <v>19/2</v>
      </c>
      <c r="B220" s="22" t="s">
        <v>45</v>
      </c>
      <c r="C220" s="38">
        <v>200</v>
      </c>
      <c r="D220" s="52">
        <v>8.1999999999999993</v>
      </c>
      <c r="E220" s="52">
        <v>6</v>
      </c>
      <c r="F220" s="52">
        <v>14.2</v>
      </c>
      <c r="G220" s="53">
        <v>149</v>
      </c>
      <c r="H220" s="52">
        <v>13.8</v>
      </c>
      <c r="I220" s="52">
        <v>0.8</v>
      </c>
      <c r="J220" s="21">
        <v>0.08</v>
      </c>
      <c r="K220" s="96">
        <v>0.08</v>
      </c>
      <c r="L220" s="50">
        <v>1.8</v>
      </c>
    </row>
    <row r="221" spans="1:12" ht="15" customHeight="1" x14ac:dyDescent="0.25">
      <c r="A221" s="23" t="s">
        <v>91</v>
      </c>
      <c r="B221" s="22" t="s">
        <v>82</v>
      </c>
      <c r="C221" s="38">
        <v>100</v>
      </c>
      <c r="D221" s="52">
        <v>14.8</v>
      </c>
      <c r="E221" s="52">
        <v>12.4</v>
      </c>
      <c r="F221" s="52">
        <v>9.1</v>
      </c>
      <c r="G221" s="53">
        <v>209</v>
      </c>
      <c r="H221" s="52">
        <v>40</v>
      </c>
      <c r="I221" s="52">
        <v>1.2</v>
      </c>
      <c r="J221" s="55">
        <v>0.1</v>
      </c>
      <c r="K221" s="50">
        <v>0.1</v>
      </c>
      <c r="L221" s="50">
        <v>0.3</v>
      </c>
    </row>
    <row r="222" spans="1:12" ht="15" customHeight="1" x14ac:dyDescent="0.25">
      <c r="A222" s="23" t="str">
        <f>"39/3"</f>
        <v>39/3</v>
      </c>
      <c r="B222" s="19" t="s">
        <v>36</v>
      </c>
      <c r="C222" s="38">
        <v>150</v>
      </c>
      <c r="D222" s="50">
        <v>6.6</v>
      </c>
      <c r="E222" s="50">
        <v>1.7</v>
      </c>
      <c r="F222" s="50">
        <v>28.7</v>
      </c>
      <c r="G222" s="70">
        <v>171</v>
      </c>
      <c r="H222" s="50">
        <v>11.7</v>
      </c>
      <c r="I222" s="50">
        <v>3.5</v>
      </c>
      <c r="J222" s="63">
        <v>0.2</v>
      </c>
      <c r="K222" s="96">
        <v>0.08</v>
      </c>
      <c r="L222" s="50">
        <v>0</v>
      </c>
    </row>
    <row r="223" spans="1:12" ht="15" customHeight="1" x14ac:dyDescent="0.25">
      <c r="A223" s="23" t="str">
        <f>"8/11"</f>
        <v>8/11</v>
      </c>
      <c r="B223" s="22" t="s">
        <v>68</v>
      </c>
      <c r="C223" s="38">
        <v>50</v>
      </c>
      <c r="D223" s="52">
        <v>0.5</v>
      </c>
      <c r="E223" s="52">
        <v>2.2999999999999998</v>
      </c>
      <c r="F223" s="52">
        <v>3.2</v>
      </c>
      <c r="G223" s="53">
        <v>36</v>
      </c>
      <c r="H223" s="52">
        <v>4.9000000000000004</v>
      </c>
      <c r="I223" s="50">
        <v>0.2</v>
      </c>
      <c r="J223" s="24">
        <v>0.01</v>
      </c>
      <c r="K223" s="50">
        <v>0</v>
      </c>
      <c r="L223" s="50">
        <v>0.3</v>
      </c>
    </row>
    <row r="224" spans="1:12" ht="15" customHeight="1" x14ac:dyDescent="0.25">
      <c r="A224" s="13" t="str">
        <f>"6/10"</f>
        <v>6/10</v>
      </c>
      <c r="B224" s="19" t="s">
        <v>104</v>
      </c>
      <c r="C224" s="39">
        <v>200</v>
      </c>
      <c r="D224" s="56">
        <v>1</v>
      </c>
      <c r="E224" s="56">
        <v>0.1</v>
      </c>
      <c r="F224" s="56">
        <v>19.8</v>
      </c>
      <c r="G224" s="57">
        <v>88</v>
      </c>
      <c r="H224" s="56">
        <v>31.3</v>
      </c>
      <c r="I224" s="56">
        <v>0.6</v>
      </c>
      <c r="J224" s="58">
        <v>0</v>
      </c>
      <c r="K224" s="59">
        <v>0</v>
      </c>
      <c r="L224" s="59">
        <v>0.3</v>
      </c>
    </row>
    <row r="225" spans="1:12" ht="15" customHeight="1" x14ac:dyDescent="0.25">
      <c r="A225" s="23" t="s">
        <v>59</v>
      </c>
      <c r="B225" s="19" t="s">
        <v>94</v>
      </c>
      <c r="C225" s="38">
        <v>45</v>
      </c>
      <c r="D225" s="52">
        <v>2.9</v>
      </c>
      <c r="E225" s="52">
        <v>0.2</v>
      </c>
      <c r="F225" s="52">
        <v>20.9</v>
      </c>
      <c r="G225" s="53">
        <v>101</v>
      </c>
      <c r="H225" s="52">
        <v>0</v>
      </c>
      <c r="I225" s="50">
        <v>0</v>
      </c>
      <c r="J225" s="63">
        <v>0</v>
      </c>
      <c r="K225" s="50">
        <v>0</v>
      </c>
      <c r="L225" s="50">
        <v>0</v>
      </c>
    </row>
    <row r="226" spans="1:12" ht="15" customHeight="1" x14ac:dyDescent="0.25">
      <c r="A226" s="23" t="s">
        <v>60</v>
      </c>
      <c r="B226" s="19" t="s">
        <v>27</v>
      </c>
      <c r="C226" s="38">
        <v>45</v>
      </c>
      <c r="D226" s="52">
        <v>2.9</v>
      </c>
      <c r="E226" s="52">
        <v>0.5</v>
      </c>
      <c r="F226" s="52">
        <v>15.1</v>
      </c>
      <c r="G226" s="53">
        <v>88</v>
      </c>
      <c r="H226" s="52">
        <v>15.8</v>
      </c>
      <c r="I226" s="52">
        <v>1.8</v>
      </c>
      <c r="J226" s="55">
        <v>0</v>
      </c>
      <c r="K226" s="50">
        <v>0</v>
      </c>
      <c r="L226" s="50">
        <v>0</v>
      </c>
    </row>
    <row r="227" spans="1:12" ht="15" customHeight="1" x14ac:dyDescent="0.25">
      <c r="A227" s="23"/>
      <c r="B227" s="25" t="s">
        <v>16</v>
      </c>
      <c r="C227" s="102">
        <f>SUM(C219:C226)</f>
        <v>795</v>
      </c>
      <c r="D227" s="102">
        <f t="shared" ref="D227:L227" si="26">SUM(D219:D226)</f>
        <v>37.199999999999996</v>
      </c>
      <c r="E227" s="104">
        <f t="shared" si="26"/>
        <v>23.220000000000002</v>
      </c>
      <c r="F227" s="102">
        <f t="shared" si="26"/>
        <v>111.19999999999999</v>
      </c>
      <c r="G227" s="103">
        <f t="shared" si="26"/>
        <v>849</v>
      </c>
      <c r="H227" s="102">
        <f t="shared" si="26"/>
        <v>125.4</v>
      </c>
      <c r="I227" s="102">
        <f t="shared" si="26"/>
        <v>8.17</v>
      </c>
      <c r="J227" s="104">
        <f t="shared" si="26"/>
        <v>0.39</v>
      </c>
      <c r="K227" s="104">
        <f t="shared" si="26"/>
        <v>0.26</v>
      </c>
      <c r="L227" s="102">
        <f t="shared" si="26"/>
        <v>2.8999999999999995</v>
      </c>
    </row>
    <row r="228" spans="1:12" ht="15" customHeight="1" x14ac:dyDescent="0.25">
      <c r="A228" s="23"/>
      <c r="B228" s="25" t="s">
        <v>17</v>
      </c>
      <c r="C228" s="102">
        <f t="shared" ref="C228" si="27">C217+C227</f>
        <v>1310</v>
      </c>
      <c r="D228" s="102">
        <f t="shared" ref="D228:L228" si="28">D217+D227</f>
        <v>51.099999999999994</v>
      </c>
      <c r="E228" s="104">
        <f t="shared" si="28"/>
        <v>45.42</v>
      </c>
      <c r="F228" s="102">
        <f t="shared" si="28"/>
        <v>194.79999999999998</v>
      </c>
      <c r="G228" s="103">
        <f t="shared" si="28"/>
        <v>1444</v>
      </c>
      <c r="H228" s="102">
        <f t="shared" si="28"/>
        <v>424</v>
      </c>
      <c r="I228" s="102">
        <f t="shared" si="28"/>
        <v>9.3699999999999992</v>
      </c>
      <c r="J228" s="104">
        <f t="shared" si="28"/>
        <v>0.57000000000000006</v>
      </c>
      <c r="K228" s="104">
        <f t="shared" si="28"/>
        <v>0.54</v>
      </c>
      <c r="L228" s="102">
        <f t="shared" si="28"/>
        <v>13.8</v>
      </c>
    </row>
    <row r="229" spans="1:12" ht="15" customHeight="1" x14ac:dyDescent="0.25">
      <c r="A229" s="97"/>
      <c r="B229" s="87"/>
      <c r="C229" s="125" t="s">
        <v>0</v>
      </c>
      <c r="D229" s="123"/>
      <c r="E229" s="177" t="s">
        <v>25</v>
      </c>
      <c r="F229" s="177"/>
      <c r="G229" s="123"/>
      <c r="H229" s="123"/>
      <c r="I229" s="123"/>
      <c r="J229" s="87"/>
      <c r="K229" s="87"/>
      <c r="L229" s="87"/>
    </row>
    <row r="230" spans="1:12" ht="15" customHeight="1" x14ac:dyDescent="0.25">
      <c r="A230" s="97"/>
      <c r="B230" s="87"/>
      <c r="C230" s="125" t="s">
        <v>1</v>
      </c>
      <c r="D230" s="123"/>
      <c r="E230" s="179" t="s">
        <v>29</v>
      </c>
      <c r="F230" s="179"/>
      <c r="G230" s="123"/>
      <c r="H230" s="123"/>
      <c r="I230" s="123"/>
      <c r="J230" s="87"/>
      <c r="K230" s="87"/>
      <c r="L230" s="87"/>
    </row>
    <row r="231" spans="1:12" ht="15" customHeight="1" x14ac:dyDescent="0.25">
      <c r="A231" s="97"/>
      <c r="B231" s="87"/>
      <c r="C231" s="125" t="s">
        <v>2</v>
      </c>
      <c r="D231" s="123"/>
      <c r="E231" s="143" t="s">
        <v>127</v>
      </c>
      <c r="F231" s="143"/>
      <c r="G231" s="123"/>
      <c r="H231" s="123"/>
      <c r="I231" s="123"/>
      <c r="J231" s="87"/>
      <c r="K231" s="87"/>
      <c r="L231" s="87"/>
    </row>
    <row r="232" spans="1:12" ht="15" customHeight="1" x14ac:dyDescent="0.25">
      <c r="A232" s="97"/>
      <c r="B232" s="87"/>
      <c r="C232" s="178" t="s">
        <v>46</v>
      </c>
      <c r="D232" s="178"/>
      <c r="E232" s="178"/>
      <c r="F232" s="178"/>
      <c r="G232" s="179"/>
      <c r="H232" s="179"/>
      <c r="I232" s="123"/>
      <c r="J232" s="87"/>
      <c r="K232" s="87"/>
      <c r="L232" s="87"/>
    </row>
    <row r="233" spans="1:12" ht="15" customHeight="1" x14ac:dyDescent="0.25">
      <c r="A233" s="180" t="s">
        <v>3</v>
      </c>
      <c r="B233" s="181" t="s">
        <v>4</v>
      </c>
      <c r="C233" s="182" t="s">
        <v>5</v>
      </c>
      <c r="D233" s="124" t="s">
        <v>6</v>
      </c>
      <c r="E233" s="124" t="s">
        <v>7</v>
      </c>
      <c r="F233" s="184" t="s">
        <v>8</v>
      </c>
      <c r="G233" s="186" t="s">
        <v>9</v>
      </c>
      <c r="H233" s="188" t="s">
        <v>35</v>
      </c>
      <c r="I233" s="189"/>
      <c r="J233" s="171" t="s">
        <v>10</v>
      </c>
      <c r="K233" s="172"/>
      <c r="L233" s="173"/>
    </row>
    <row r="234" spans="1:12" ht="15" customHeight="1" x14ac:dyDescent="0.25">
      <c r="A234" s="180"/>
      <c r="B234" s="181"/>
      <c r="C234" s="183"/>
      <c r="D234" s="88" t="s">
        <v>11</v>
      </c>
      <c r="E234" s="88" t="s">
        <v>11</v>
      </c>
      <c r="F234" s="185"/>
      <c r="G234" s="187"/>
      <c r="H234" s="88" t="s">
        <v>12</v>
      </c>
      <c r="I234" s="88" t="s">
        <v>13</v>
      </c>
      <c r="J234" s="124" t="s">
        <v>14</v>
      </c>
      <c r="K234" s="88" t="s">
        <v>34</v>
      </c>
      <c r="L234" s="89" t="s">
        <v>15</v>
      </c>
    </row>
    <row r="235" spans="1:12" ht="15" customHeight="1" x14ac:dyDescent="0.25">
      <c r="A235" s="90">
        <v>1</v>
      </c>
      <c r="B235" s="91">
        <v>2</v>
      </c>
      <c r="C235" s="92">
        <v>3</v>
      </c>
      <c r="D235" s="91">
        <v>4</v>
      </c>
      <c r="E235" s="91">
        <v>6</v>
      </c>
      <c r="F235" s="91">
        <v>8</v>
      </c>
      <c r="G235" s="91">
        <v>9</v>
      </c>
      <c r="H235" s="91">
        <v>10</v>
      </c>
      <c r="I235" s="91">
        <v>13</v>
      </c>
      <c r="J235" s="93">
        <v>14</v>
      </c>
      <c r="K235" s="91">
        <v>17</v>
      </c>
      <c r="L235" s="91">
        <v>18</v>
      </c>
    </row>
    <row r="236" spans="1:12" ht="15" customHeight="1" x14ac:dyDescent="0.25">
      <c r="A236" s="157" t="s">
        <v>32</v>
      </c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9"/>
    </row>
    <row r="237" spans="1:12" ht="30" customHeight="1" x14ac:dyDescent="0.25">
      <c r="A237" s="46" t="str">
        <f>"8/4"</f>
        <v>8/4</v>
      </c>
      <c r="B237" s="22" t="s">
        <v>85</v>
      </c>
      <c r="C237" s="38">
        <v>150</v>
      </c>
      <c r="D237" s="52">
        <v>5</v>
      </c>
      <c r="E237" s="52">
        <v>6.2</v>
      </c>
      <c r="F237" s="52">
        <v>21.5</v>
      </c>
      <c r="G237" s="53">
        <v>165</v>
      </c>
      <c r="H237" s="52">
        <v>85.7</v>
      </c>
      <c r="I237" s="52">
        <v>1.1000000000000001</v>
      </c>
      <c r="J237" s="55">
        <v>0.1</v>
      </c>
      <c r="K237" s="21">
        <v>0.08</v>
      </c>
      <c r="L237" s="50">
        <v>0.3</v>
      </c>
    </row>
    <row r="238" spans="1:12" ht="15" customHeight="1" x14ac:dyDescent="0.25">
      <c r="A238" s="23" t="s">
        <v>72</v>
      </c>
      <c r="B238" s="19" t="s">
        <v>96</v>
      </c>
      <c r="C238" s="38">
        <v>40</v>
      </c>
      <c r="D238" s="52">
        <v>4.7</v>
      </c>
      <c r="E238" s="52">
        <v>7.6</v>
      </c>
      <c r="F238" s="52">
        <v>12.7</v>
      </c>
      <c r="G238" s="53">
        <v>138</v>
      </c>
      <c r="H238" s="52">
        <v>105</v>
      </c>
      <c r="I238" s="50">
        <v>0.4</v>
      </c>
      <c r="J238" s="24">
        <v>0.03</v>
      </c>
      <c r="K238" s="50">
        <v>0</v>
      </c>
      <c r="L238" s="50">
        <v>0.1</v>
      </c>
    </row>
    <row r="239" spans="1:12" ht="15" customHeight="1" x14ac:dyDescent="0.25">
      <c r="A239" s="23" t="s">
        <v>97</v>
      </c>
      <c r="B239" s="79" t="s">
        <v>30</v>
      </c>
      <c r="C239" s="38" t="str">
        <f>"200/5"</f>
        <v>200/5</v>
      </c>
      <c r="D239" s="50">
        <v>0.1</v>
      </c>
      <c r="E239" s="50">
        <v>0</v>
      </c>
      <c r="F239" s="50">
        <v>15.2</v>
      </c>
      <c r="G239" s="70">
        <v>61</v>
      </c>
      <c r="H239" s="69">
        <v>14.2</v>
      </c>
      <c r="I239" s="69">
        <v>0.4</v>
      </c>
      <c r="J239" s="50">
        <v>0</v>
      </c>
      <c r="K239" s="50">
        <v>0</v>
      </c>
      <c r="L239" s="69">
        <v>2.8</v>
      </c>
    </row>
    <row r="240" spans="1:12" ht="15" customHeight="1" x14ac:dyDescent="0.25">
      <c r="A240" s="23" t="s">
        <v>101</v>
      </c>
      <c r="B240" s="26" t="s">
        <v>100</v>
      </c>
      <c r="C240" s="70">
        <v>120</v>
      </c>
      <c r="D240" s="52">
        <v>1</v>
      </c>
      <c r="E240" s="52">
        <v>0.2</v>
      </c>
      <c r="F240" s="52">
        <v>9</v>
      </c>
      <c r="G240" s="53">
        <v>49</v>
      </c>
      <c r="H240" s="52">
        <v>42</v>
      </c>
      <c r="I240" s="50">
        <v>0.1</v>
      </c>
      <c r="J240" s="63">
        <v>0.1</v>
      </c>
      <c r="K240" s="50">
        <v>0</v>
      </c>
      <c r="L240" s="50">
        <v>45.6</v>
      </c>
    </row>
    <row r="241" spans="1:12" ht="15" customHeight="1" x14ac:dyDescent="0.25">
      <c r="A241" s="23" t="s">
        <v>59</v>
      </c>
      <c r="B241" s="19" t="s">
        <v>94</v>
      </c>
      <c r="C241" s="38">
        <v>20</v>
      </c>
      <c r="D241" s="52">
        <v>1.3</v>
      </c>
      <c r="E241" s="52">
        <v>0.1</v>
      </c>
      <c r="F241" s="52">
        <v>9.3000000000000007</v>
      </c>
      <c r="G241" s="53">
        <v>45</v>
      </c>
      <c r="H241" s="52">
        <v>0</v>
      </c>
      <c r="I241" s="50">
        <v>0</v>
      </c>
      <c r="J241" s="63">
        <v>0</v>
      </c>
      <c r="K241" s="50">
        <v>0</v>
      </c>
      <c r="L241" s="50">
        <v>0</v>
      </c>
    </row>
    <row r="242" spans="1:12" ht="15" customHeight="1" x14ac:dyDescent="0.25">
      <c r="A242" s="46"/>
      <c r="B242" s="85" t="s">
        <v>16</v>
      </c>
      <c r="C242" s="82">
        <v>535</v>
      </c>
      <c r="D242" s="102">
        <f t="shared" ref="D242:L242" si="29">SUM(D237:D241)</f>
        <v>12.1</v>
      </c>
      <c r="E242" s="102">
        <f t="shared" si="29"/>
        <v>14.1</v>
      </c>
      <c r="F242" s="102">
        <f t="shared" si="29"/>
        <v>67.7</v>
      </c>
      <c r="G242" s="103">
        <f t="shared" si="29"/>
        <v>458</v>
      </c>
      <c r="H242" s="102">
        <f t="shared" si="29"/>
        <v>246.89999999999998</v>
      </c>
      <c r="I242" s="102">
        <f t="shared" si="29"/>
        <v>2</v>
      </c>
      <c r="J242" s="104">
        <f t="shared" si="29"/>
        <v>0.23</v>
      </c>
      <c r="K242" s="104">
        <f t="shared" si="29"/>
        <v>0.08</v>
      </c>
      <c r="L242" s="102">
        <f t="shared" si="29"/>
        <v>48.800000000000004</v>
      </c>
    </row>
    <row r="243" spans="1:12" ht="15" customHeight="1" x14ac:dyDescent="0.25">
      <c r="A243" s="174" t="s">
        <v>33</v>
      </c>
      <c r="B243" s="175"/>
      <c r="C243" s="175"/>
      <c r="D243" s="175"/>
      <c r="E243" s="175"/>
      <c r="F243" s="175"/>
      <c r="G243" s="175"/>
      <c r="H243" s="175"/>
      <c r="I243" s="175"/>
      <c r="J243" s="175"/>
      <c r="K243" s="175"/>
      <c r="L243" s="176"/>
    </row>
    <row r="244" spans="1:12" ht="15" customHeight="1" x14ac:dyDescent="0.25">
      <c r="A244" s="13" t="s">
        <v>132</v>
      </c>
      <c r="B244" s="19" t="s">
        <v>133</v>
      </c>
      <c r="C244" s="40">
        <v>60</v>
      </c>
      <c r="D244" s="65">
        <v>1.44</v>
      </c>
      <c r="E244" s="10">
        <v>4.32</v>
      </c>
      <c r="F244" s="65">
        <v>6.24</v>
      </c>
      <c r="G244" s="66">
        <v>64.599999999999994</v>
      </c>
      <c r="H244" s="65">
        <v>26.4</v>
      </c>
      <c r="I244" s="10">
        <v>1.08</v>
      </c>
      <c r="J244" s="73">
        <v>0.02</v>
      </c>
      <c r="K244" s="59">
        <v>0.1</v>
      </c>
      <c r="L244" s="59">
        <v>4.74</v>
      </c>
    </row>
    <row r="245" spans="1:12" ht="15" customHeight="1" x14ac:dyDescent="0.25">
      <c r="A245" s="13" t="s">
        <v>128</v>
      </c>
      <c r="B245" s="9" t="s">
        <v>129</v>
      </c>
      <c r="C245" s="40">
        <v>7</v>
      </c>
      <c r="D245" s="56">
        <v>0.1</v>
      </c>
      <c r="E245" s="3">
        <v>0.01</v>
      </c>
      <c r="F245" s="56">
        <v>0.7</v>
      </c>
      <c r="G245" s="57">
        <v>3</v>
      </c>
      <c r="H245" s="56">
        <v>1.9</v>
      </c>
      <c r="I245" s="15">
        <v>0.05</v>
      </c>
      <c r="J245" s="76">
        <v>0</v>
      </c>
      <c r="K245" s="60">
        <v>0</v>
      </c>
      <c r="L245" s="60">
        <v>0.3</v>
      </c>
    </row>
    <row r="246" spans="1:12" ht="15" customHeight="1" x14ac:dyDescent="0.25">
      <c r="A246" s="23" t="str">
        <f>"11/2"</f>
        <v>11/2</v>
      </c>
      <c r="B246" s="22" t="s">
        <v>47</v>
      </c>
      <c r="C246" s="38">
        <v>200</v>
      </c>
      <c r="D246" s="52">
        <v>2</v>
      </c>
      <c r="E246" s="52">
        <v>4.3</v>
      </c>
      <c r="F246" s="52">
        <v>12.45</v>
      </c>
      <c r="G246" s="53">
        <v>105</v>
      </c>
      <c r="H246" s="52">
        <v>19.600000000000001</v>
      </c>
      <c r="I246" s="52">
        <v>0.8</v>
      </c>
      <c r="J246" s="21">
        <v>0.08</v>
      </c>
      <c r="K246" s="21">
        <v>0.08</v>
      </c>
      <c r="L246" s="54">
        <v>5.8</v>
      </c>
    </row>
    <row r="247" spans="1:12" ht="30.75" customHeight="1" x14ac:dyDescent="0.25">
      <c r="A247" s="23" t="str">
        <f>"57/8"</f>
        <v>57/8</v>
      </c>
      <c r="B247" s="22" t="s">
        <v>109</v>
      </c>
      <c r="C247" s="38">
        <v>250</v>
      </c>
      <c r="D247" s="52">
        <v>16.3</v>
      </c>
      <c r="E247" s="52">
        <v>28.92</v>
      </c>
      <c r="F247" s="52">
        <v>28.58</v>
      </c>
      <c r="G247" s="53">
        <v>448</v>
      </c>
      <c r="H247" s="52">
        <v>35.700000000000003</v>
      </c>
      <c r="I247" s="52">
        <v>3.5</v>
      </c>
      <c r="J247" s="55">
        <v>0.2</v>
      </c>
      <c r="K247" s="50">
        <v>0.2</v>
      </c>
      <c r="L247" s="50">
        <v>10.3</v>
      </c>
    </row>
    <row r="248" spans="1:12" ht="15" customHeight="1" x14ac:dyDescent="0.25">
      <c r="A248" s="13" t="str">
        <f>"6/10"</f>
        <v>6/10</v>
      </c>
      <c r="B248" s="19" t="s">
        <v>104</v>
      </c>
      <c r="C248" s="39">
        <v>200</v>
      </c>
      <c r="D248" s="56">
        <v>1</v>
      </c>
      <c r="E248" s="56">
        <v>0.1</v>
      </c>
      <c r="F248" s="56">
        <v>19.8</v>
      </c>
      <c r="G248" s="57">
        <v>88</v>
      </c>
      <c r="H248" s="56">
        <v>31.3</v>
      </c>
      <c r="I248" s="56">
        <v>0.6</v>
      </c>
      <c r="J248" s="58">
        <v>0</v>
      </c>
      <c r="K248" s="59">
        <v>0</v>
      </c>
      <c r="L248" s="59">
        <v>0.3</v>
      </c>
    </row>
    <row r="249" spans="1:12" ht="15" customHeight="1" x14ac:dyDescent="0.25">
      <c r="A249" s="23" t="s">
        <v>59</v>
      </c>
      <c r="B249" s="19" t="s">
        <v>94</v>
      </c>
      <c r="C249" s="38">
        <v>45</v>
      </c>
      <c r="D249" s="52">
        <v>2.9</v>
      </c>
      <c r="E249" s="52">
        <v>0.2</v>
      </c>
      <c r="F249" s="52">
        <v>20.9</v>
      </c>
      <c r="G249" s="53">
        <v>101</v>
      </c>
      <c r="H249" s="52">
        <v>0</v>
      </c>
      <c r="I249" s="50">
        <v>0</v>
      </c>
      <c r="J249" s="63">
        <v>0</v>
      </c>
      <c r="K249" s="50">
        <v>0</v>
      </c>
      <c r="L249" s="50">
        <v>0</v>
      </c>
    </row>
    <row r="250" spans="1:12" ht="15" customHeight="1" x14ac:dyDescent="0.25">
      <c r="A250" s="23" t="s">
        <v>60</v>
      </c>
      <c r="B250" s="19" t="s">
        <v>27</v>
      </c>
      <c r="C250" s="38">
        <v>45</v>
      </c>
      <c r="D250" s="52">
        <v>2.9</v>
      </c>
      <c r="E250" s="52">
        <v>0.5</v>
      </c>
      <c r="F250" s="52">
        <v>15.1</v>
      </c>
      <c r="G250" s="53">
        <v>88</v>
      </c>
      <c r="H250" s="52">
        <v>15.8</v>
      </c>
      <c r="I250" s="52">
        <v>1.8</v>
      </c>
      <c r="J250" s="55">
        <v>0</v>
      </c>
      <c r="K250" s="50">
        <v>0</v>
      </c>
      <c r="L250" s="50">
        <v>0</v>
      </c>
    </row>
    <row r="251" spans="1:12" ht="15" customHeight="1" x14ac:dyDescent="0.25">
      <c r="A251" s="23"/>
      <c r="B251" s="116" t="s">
        <v>16</v>
      </c>
      <c r="C251" s="102">
        <f t="shared" ref="C251:L251" si="30">SUM(C244:C250)</f>
        <v>807</v>
      </c>
      <c r="D251" s="102">
        <f t="shared" si="30"/>
        <v>26.639999999999997</v>
      </c>
      <c r="E251" s="104">
        <f t="shared" si="30"/>
        <v>38.35</v>
      </c>
      <c r="F251" s="102">
        <f t="shared" si="30"/>
        <v>103.76999999999998</v>
      </c>
      <c r="G251" s="103">
        <f t="shared" si="30"/>
        <v>897.6</v>
      </c>
      <c r="H251" s="102">
        <f t="shared" si="30"/>
        <v>130.69999999999999</v>
      </c>
      <c r="I251" s="104">
        <f t="shared" si="30"/>
        <v>7.8299999999999992</v>
      </c>
      <c r="J251" s="104">
        <f t="shared" si="30"/>
        <v>0.30000000000000004</v>
      </c>
      <c r="K251" s="104">
        <f t="shared" si="30"/>
        <v>0.38</v>
      </c>
      <c r="L251" s="102">
        <f t="shared" si="30"/>
        <v>21.44</v>
      </c>
    </row>
    <row r="252" spans="1:12" ht="15" customHeight="1" x14ac:dyDescent="0.25">
      <c r="A252" s="128"/>
      <c r="B252" s="27" t="s">
        <v>17</v>
      </c>
      <c r="C252" s="129">
        <f>SUM(C242+C251)</f>
        <v>1342</v>
      </c>
      <c r="D252" s="129">
        <f>SUM(D242+D251)</f>
        <v>38.739999999999995</v>
      </c>
      <c r="E252" s="130">
        <f t="shared" ref="E252:L252" si="31">E242+E251</f>
        <v>52.45</v>
      </c>
      <c r="F252" s="129">
        <f t="shared" si="31"/>
        <v>171.46999999999997</v>
      </c>
      <c r="G252" s="131">
        <f t="shared" si="31"/>
        <v>1355.6</v>
      </c>
      <c r="H252" s="129">
        <f t="shared" si="31"/>
        <v>377.59999999999997</v>
      </c>
      <c r="I252" s="130">
        <f t="shared" si="31"/>
        <v>9.8299999999999983</v>
      </c>
      <c r="J252" s="129">
        <f t="shared" si="31"/>
        <v>0.53</v>
      </c>
      <c r="K252" s="130">
        <f t="shared" si="31"/>
        <v>0.46</v>
      </c>
      <c r="L252" s="129">
        <f t="shared" si="31"/>
        <v>70.240000000000009</v>
      </c>
    </row>
    <row r="253" spans="1:12" ht="15" customHeight="1" x14ac:dyDescent="0.25">
      <c r="A253" s="132"/>
      <c r="B253" s="51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</row>
    <row r="254" spans="1:12" ht="15" customHeight="1" x14ac:dyDescent="0.25">
      <c r="A254" s="128" t="s">
        <v>79</v>
      </c>
      <c r="B254" s="27" t="s">
        <v>78</v>
      </c>
      <c r="C254" s="129">
        <f t="shared" ref="C254:L254" si="32">(C17+C40+C65+C91+C116+C142+C168+C194+C217+C242)/10</f>
        <v>517</v>
      </c>
      <c r="D254" s="129">
        <f t="shared" si="32"/>
        <v>16.579999999999998</v>
      </c>
      <c r="E254" s="129">
        <f t="shared" si="32"/>
        <v>19.009999999999998</v>
      </c>
      <c r="F254" s="129">
        <f t="shared" si="32"/>
        <v>73.510000000000005</v>
      </c>
      <c r="G254" s="131">
        <f t="shared" si="32"/>
        <v>541.9</v>
      </c>
      <c r="H254" s="129">
        <f t="shared" si="32"/>
        <v>282.14</v>
      </c>
      <c r="I254" s="130">
        <f t="shared" si="32"/>
        <v>2.7299999999999995</v>
      </c>
      <c r="J254" s="130">
        <f t="shared" si="32"/>
        <v>0.13999999999999999</v>
      </c>
      <c r="K254" s="130">
        <f t="shared" si="32"/>
        <v>0.246</v>
      </c>
      <c r="L254" s="129">
        <f t="shared" si="32"/>
        <v>21.970000000000002</v>
      </c>
    </row>
    <row r="255" spans="1:12" ht="15" customHeight="1" x14ac:dyDescent="0.25">
      <c r="A255" s="133"/>
      <c r="B255" s="27" t="s">
        <v>77</v>
      </c>
      <c r="C255" s="129">
        <f t="shared" ref="C255:L255" si="33">(C25+C50+C76+C101+C127+C153+C179+C202+C227+C251)/10</f>
        <v>796.3</v>
      </c>
      <c r="D255" s="129">
        <f t="shared" si="33"/>
        <v>30.401999999999997</v>
      </c>
      <c r="E255" s="129">
        <f t="shared" si="33"/>
        <v>30.926000000000005</v>
      </c>
      <c r="F255" s="129">
        <f t="shared" si="33"/>
        <v>101.20699999999999</v>
      </c>
      <c r="G255" s="131">
        <f t="shared" si="33"/>
        <v>836.35</v>
      </c>
      <c r="H255" s="129">
        <f t="shared" si="33"/>
        <v>126.14700000000001</v>
      </c>
      <c r="I255" s="130">
        <f t="shared" si="33"/>
        <v>6.0029999999999992</v>
      </c>
      <c r="J255" s="130">
        <f t="shared" si="33"/>
        <v>1.554</v>
      </c>
      <c r="K255" s="130">
        <f t="shared" si="33"/>
        <v>0.24400000000000005</v>
      </c>
      <c r="L255" s="129">
        <f t="shared" si="33"/>
        <v>17.347000000000001</v>
      </c>
    </row>
    <row r="256" spans="1:12" ht="15" customHeight="1" x14ac:dyDescent="0.3">
      <c r="A256" s="49"/>
      <c r="B256" s="28" t="s">
        <v>56</v>
      </c>
      <c r="C256" s="134">
        <f t="shared" ref="C256:L256" si="34">(C26+C51+C77+C102+C128+C154+C180+C203+C228+C252)/10</f>
        <v>1313.3</v>
      </c>
      <c r="D256" s="134">
        <f t="shared" si="34"/>
        <v>46.982000000000006</v>
      </c>
      <c r="E256" s="134">
        <f t="shared" si="34"/>
        <v>49.936</v>
      </c>
      <c r="F256" s="134">
        <f t="shared" si="34"/>
        <v>174.71700000000001</v>
      </c>
      <c r="G256" s="135">
        <f t="shared" si="34"/>
        <v>1378.25</v>
      </c>
      <c r="H256" s="134">
        <f t="shared" si="34"/>
        <v>408.28699999999998</v>
      </c>
      <c r="I256" s="136">
        <f t="shared" si="34"/>
        <v>8.7330000000000005</v>
      </c>
      <c r="J256" s="136">
        <f t="shared" si="34"/>
        <v>1.6940000000000002</v>
      </c>
      <c r="K256" s="136">
        <f t="shared" si="34"/>
        <v>0.49000000000000005</v>
      </c>
      <c r="L256" s="134">
        <f t="shared" si="34"/>
        <v>39.317</v>
      </c>
    </row>
  </sheetData>
  <autoFilter ref="A10:M10"/>
  <mergeCells count="143">
    <mergeCell ref="A236:L236"/>
    <mergeCell ref="B107:B108"/>
    <mergeCell ref="C107:C108"/>
    <mergeCell ref="F107:F108"/>
    <mergeCell ref="A233:A234"/>
    <mergeCell ref="B233:B234"/>
    <mergeCell ref="C233:C234"/>
    <mergeCell ref="F233:F234"/>
    <mergeCell ref="G208:G209"/>
    <mergeCell ref="H208:I208"/>
    <mergeCell ref="J208:L208"/>
    <mergeCell ref="E229:F229"/>
    <mergeCell ref="E230:F230"/>
    <mergeCell ref="A218:L218"/>
    <mergeCell ref="C232:F232"/>
    <mergeCell ref="G232:H232"/>
    <mergeCell ref="E206:F206"/>
    <mergeCell ref="A188:L188"/>
    <mergeCell ref="A195:L195"/>
    <mergeCell ref="G184:H184"/>
    <mergeCell ref="G133:G134"/>
    <mergeCell ref="H133:I133"/>
    <mergeCell ref="J133:L133"/>
    <mergeCell ref="E155:F155"/>
    <mergeCell ref="A107:A108"/>
    <mergeCell ref="E104:F104"/>
    <mergeCell ref="A159:A160"/>
    <mergeCell ref="B159:B160"/>
    <mergeCell ref="C159:C160"/>
    <mergeCell ref="A185:A186"/>
    <mergeCell ref="B185:B186"/>
    <mergeCell ref="C185:C186"/>
    <mergeCell ref="F185:F186"/>
    <mergeCell ref="E156:F156"/>
    <mergeCell ref="A136:L136"/>
    <mergeCell ref="A143:L143"/>
    <mergeCell ref="E205:F205"/>
    <mergeCell ref="A243:L243"/>
    <mergeCell ref="B1:K1"/>
    <mergeCell ref="A3:L3"/>
    <mergeCell ref="G82:G83"/>
    <mergeCell ref="H82:I82"/>
    <mergeCell ref="J82:L82"/>
    <mergeCell ref="E78:F78"/>
    <mergeCell ref="E79:F79"/>
    <mergeCell ref="G132:H132"/>
    <mergeCell ref="C132:F132"/>
    <mergeCell ref="G106:H106"/>
    <mergeCell ref="C106:F106"/>
    <mergeCell ref="G107:G108"/>
    <mergeCell ref="H107:I107"/>
    <mergeCell ref="A110:L110"/>
    <mergeCell ref="A117:L117"/>
    <mergeCell ref="C81:F81"/>
    <mergeCell ref="A82:A83"/>
    <mergeCell ref="B82:B83"/>
    <mergeCell ref="J107:L107"/>
    <mergeCell ref="E129:F129"/>
    <mergeCell ref="E130:F130"/>
    <mergeCell ref="E105:F105"/>
    <mergeCell ref="G233:G234"/>
    <mergeCell ref="H233:I233"/>
    <mergeCell ref="J233:L233"/>
    <mergeCell ref="E231:F231"/>
    <mergeCell ref="C184:F184"/>
    <mergeCell ref="E183:F183"/>
    <mergeCell ref="E27:F27"/>
    <mergeCell ref="E28:F28"/>
    <mergeCell ref="E29:F29"/>
    <mergeCell ref="C30:F30"/>
    <mergeCell ref="G30:H30"/>
    <mergeCell ref="C82:C83"/>
    <mergeCell ref="F82:F83"/>
    <mergeCell ref="A92:L92"/>
    <mergeCell ref="A211:L211"/>
    <mergeCell ref="A208:A209"/>
    <mergeCell ref="B208:B209"/>
    <mergeCell ref="C208:C209"/>
    <mergeCell ref="F208:F209"/>
    <mergeCell ref="F133:F134"/>
    <mergeCell ref="G185:G186"/>
    <mergeCell ref="H185:I185"/>
    <mergeCell ref="J185:L185"/>
    <mergeCell ref="E204:F204"/>
    <mergeCell ref="I2:L2"/>
    <mergeCell ref="C207:F207"/>
    <mergeCell ref="G207:H207"/>
    <mergeCell ref="G159:G160"/>
    <mergeCell ref="H159:I159"/>
    <mergeCell ref="J159:L159"/>
    <mergeCell ref="E181:F181"/>
    <mergeCell ref="E182:F182"/>
    <mergeCell ref="E157:F157"/>
    <mergeCell ref="E131:F131"/>
    <mergeCell ref="F159:F160"/>
    <mergeCell ref="A162:L162"/>
    <mergeCell ref="A169:L169"/>
    <mergeCell ref="G158:H158"/>
    <mergeCell ref="C158:F158"/>
    <mergeCell ref="A133:A134"/>
    <mergeCell ref="B133:B134"/>
    <mergeCell ref="C133:C134"/>
    <mergeCell ref="A41:L41"/>
    <mergeCell ref="E4:F4"/>
    <mergeCell ref="E5:F5"/>
    <mergeCell ref="E6:F6"/>
    <mergeCell ref="E103:F103"/>
    <mergeCell ref="E80:F80"/>
    <mergeCell ref="A85:L85"/>
    <mergeCell ref="J8:L8"/>
    <mergeCell ref="B8:B9"/>
    <mergeCell ref="C8:C9"/>
    <mergeCell ref="F8:F9"/>
    <mergeCell ref="G8:G9"/>
    <mergeCell ref="A8:A9"/>
    <mergeCell ref="J31:L31"/>
    <mergeCell ref="A34:L34"/>
    <mergeCell ref="J56:L56"/>
    <mergeCell ref="A59:L59"/>
    <mergeCell ref="A66:L66"/>
    <mergeCell ref="E52:F52"/>
    <mergeCell ref="E53:F53"/>
    <mergeCell ref="E54:F54"/>
    <mergeCell ref="C55:F55"/>
    <mergeCell ref="G55:H55"/>
    <mergeCell ref="A56:A57"/>
    <mergeCell ref="B56:B57"/>
    <mergeCell ref="C56:C57"/>
    <mergeCell ref="F56:F57"/>
    <mergeCell ref="G56:G57"/>
    <mergeCell ref="H56:I56"/>
    <mergeCell ref="G7:H7"/>
    <mergeCell ref="C7:F7"/>
    <mergeCell ref="H8:I8"/>
    <mergeCell ref="A4:A7"/>
    <mergeCell ref="A31:A32"/>
    <mergeCell ref="B31:B32"/>
    <mergeCell ref="C31:C32"/>
    <mergeCell ref="F31:F32"/>
    <mergeCell ref="G31:G32"/>
    <mergeCell ref="H31:I31"/>
    <mergeCell ref="A11:L11"/>
    <mergeCell ref="A18:L18"/>
  </mergeCells>
  <pageMargins left="0.23622047244094491" right="0.23622047244094491" top="0.78740157480314965" bottom="0.19685039370078741" header="0.31496062992125984" footer="0.31496062992125984"/>
  <pageSetup paperSize="9" scale="66" fitToHeight="6" orientation="landscape" r:id="rId1"/>
  <rowBreaks count="5" manualBreakCount="5">
    <brk id="26" max="16383" man="1"/>
    <brk id="77" max="16383" man="1"/>
    <brk id="128" max="16383" man="1"/>
    <brk id="180" max="16383" man="1"/>
    <brk id="2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2026-01-22T06:10:13Z</dcterms:modified>
</cp:coreProperties>
</file>